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_rels/sheet45.xml.rels" ContentType="application/vnd.openxmlformats-package.relationships+xml"/>
  <Override PartName="/xl/worksheets/sheet27.xml" ContentType="application/vnd.openxmlformats-officedocument.spreadsheetml.worksheet+xml"/>
  <Override PartName="/xl/worksheets/sheet9.xml" ContentType="application/vnd.openxmlformats-officedocument.spreadsheetml.worksheet+xml"/>
  <Override PartName="/xl/worksheets/sheet26.xml" ContentType="application/vnd.openxmlformats-officedocument.spreadsheetml.worksheet+xml"/>
  <Override PartName="/xl/worksheets/sheet8.xml" ContentType="application/vnd.openxmlformats-officedocument.spreadsheetml.worksheet+xml"/>
  <Override PartName="/xl/worksheets/sheet25.xml" ContentType="application/vnd.openxmlformats-officedocument.spreadsheetml.worksheet+xml"/>
  <Override PartName="/xl/worksheets/sheet7.xml" ContentType="application/vnd.openxmlformats-officedocument.spreadsheetml.worksheet+xml"/>
  <Override PartName="/xl/worksheets/sheet24.xml" ContentType="application/vnd.openxmlformats-officedocument.spreadsheetml.worksheet+xml"/>
  <Override PartName="/xl/worksheets/sheet6.xml" ContentType="application/vnd.openxmlformats-officedocument.spreadsheetml.worksheet+xml"/>
  <Override PartName="/xl/worksheets/sheet23.xml" ContentType="application/vnd.openxmlformats-officedocument.spreadsheetml.worksheet+xml"/>
  <Override PartName="/xl/worksheets/sheet5.xml" ContentType="application/vnd.openxmlformats-officedocument.spreadsheetml.worksheet+xml"/>
  <Override PartName="/xl/worksheets/sheet22.xml" ContentType="application/vnd.openxmlformats-officedocument.spreadsheetml.worksheet+xml"/>
  <Override PartName="/xl/worksheets/sheet4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39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48.xml" ContentType="application/vnd.openxmlformats-officedocument.spreadsheetml.worksheet+xml"/>
  <Override PartName="/xl/worksheets/sheet51.xml" ContentType="application/vnd.openxmlformats-officedocument.spreadsheetml.worksheet+xml"/>
  <Override PartName="/xl/worksheets/sheet1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1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4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47.xml" ContentType="application/vnd.openxmlformats-officedocument.spreadsheetml.worksheet+xml"/>
  <Override PartName="/xl/worksheets/sheet1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45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4-Moderator" sheetId="1" state="visible" r:id="rId2"/>
    <sheet name="122-Selectboard" sheetId="2" state="visible" r:id="rId3"/>
    <sheet name="131-Finance" sheetId="3" state="visible" r:id="rId4"/>
    <sheet name="132-Reserve Fund" sheetId="4" state="visible" r:id="rId5"/>
    <sheet name="135-Auditor" sheetId="5" state="visible" r:id="rId6"/>
    <sheet name="141-Assessors" sheetId="6" state="visible" r:id="rId7"/>
    <sheet name="142-Revaluation" sheetId="7" state="visible" r:id="rId8"/>
    <sheet name="145-Treasurer" sheetId="8" state="visible" r:id="rId9"/>
    <sheet name="150-Town Admin" sheetId="9" state="visible" r:id="rId10"/>
    <sheet name="151-Legal" sheetId="10" state="visible" r:id="rId11"/>
    <sheet name="159-IT" sheetId="11" state="visible" r:id="rId12"/>
    <sheet name="161-Town Clerk" sheetId="12" state="visible" r:id="rId13"/>
    <sheet name="162-Registrars" sheetId="13" state="visible" r:id="rId14"/>
    <sheet name="163-Elections" sheetId="14" state="visible" r:id="rId15"/>
    <sheet name="170-Open Space" sheetId="15" state="visible" r:id="rId16"/>
    <sheet name="171-ConComm" sheetId="16" state="visible" r:id="rId17"/>
    <sheet name="172-Agricultural Commission" sheetId="17" state="visible" r:id="rId18"/>
    <sheet name="175-Planning Board" sheetId="18" state="visible" r:id="rId19"/>
    <sheet name="176-ZBA" sheetId="19" state="visible" r:id="rId20"/>
    <sheet name="190-Personnel" sheetId="20" state="visible" r:id="rId21"/>
    <sheet name="192-Public Buildings" sheetId="21" state="visible" r:id="rId22"/>
    <sheet name="193-Property Insurance" sheetId="22" state="visible" r:id="rId23"/>
    <sheet name="210-Police" sheetId="23" state="visible" r:id="rId24"/>
    <sheet name="220-Fire" sheetId="24" state="visible" r:id="rId25"/>
    <sheet name="231-Ambulance" sheetId="25" state="visible" r:id="rId26"/>
    <sheet name="291-EMD" sheetId="26" state="visible" r:id="rId27"/>
    <sheet name="292-ACO" sheetId="27" state="visible" r:id="rId28"/>
    <sheet name="294-Tree Warden" sheetId="28" state="visible" r:id="rId29"/>
    <sheet name="300-Grammar School" sheetId="29" state="visible" r:id="rId30"/>
    <sheet name="310-Frontier" sheetId="30" state="visible" r:id="rId31"/>
    <sheet name="320-Franklin Cty Tech" sheetId="31" state="visible" r:id="rId32"/>
    <sheet name="330-Other Tech" sheetId="32" state="visible" r:id="rId33"/>
    <sheet name="422-Highway" sheetId="33" state="visible" r:id="rId34"/>
    <sheet name="423-Snow &amp; Ice" sheetId="34" state="visible" r:id="rId35"/>
    <sheet name="433-Transfer Station" sheetId="35" state="visible" r:id="rId36"/>
    <sheet name="491-Cemetery" sheetId="36" state="visible" r:id="rId37"/>
    <sheet name="512-BOH" sheetId="37" state="visible" r:id="rId38"/>
    <sheet name="541-COA" sheetId="38" state="visible" r:id="rId39"/>
    <sheet name="543-Veterans" sheetId="39" state="visible" r:id="rId40"/>
    <sheet name="610-Library" sheetId="40" state="visible" r:id="rId41"/>
    <sheet name="630-Parks &amp; Rec" sheetId="41" state="visible" r:id="rId42"/>
    <sheet name="635 Forest &amp; Trails" sheetId="42" state="visible" r:id="rId43"/>
    <sheet name="650-Conway Currents" sheetId="43" state="visible" r:id="rId44"/>
    <sheet name="691-Historical Commission" sheetId="44" state="visible" r:id="rId45"/>
    <sheet name="710-Debt Service" sheetId="45" state="visible" r:id="rId46"/>
    <sheet name="751-Debt Service Interest" sheetId="46" state="visible" r:id="rId47"/>
    <sheet name="752-Short Term Interest" sheetId="47" state="visible" r:id="rId48"/>
    <sheet name="820-State Assessments" sheetId="48" state="visible" r:id="rId49"/>
    <sheet name="830-FRCOG Assessments" sheetId="49" state="visible" r:id="rId50"/>
    <sheet name="900-Employee Benefits" sheetId="50" state="visible" r:id="rId51"/>
    <sheet name="ARTICLE 2" sheetId="51" state="visible" r:id="rId52"/>
  </sheets>
  <definedNames>
    <definedName function="false" hidden="false" localSheetId="5" name="_xlnm.Print_Area" vbProcedure="false">'141-Assessors'!$A$1:$P$22</definedName>
    <definedName function="false" hidden="false" localSheetId="14" name="_xlnm.Print_Area" vbProcedure="false">'170-Open Space'!$A$1:$M$12</definedName>
    <definedName function="false" hidden="false" localSheetId="20" name="_xlnm.Print_Area" vbProcedure="false">'192-Public Buildings'!$A$1:$O$19</definedName>
    <definedName function="false" hidden="false" localSheetId="32" name="_xlnm.Print_Area" vbProcedure="false">'422-Highway'!$A$1:$R$25</definedName>
    <definedName function="false" hidden="false" localSheetId="33" name="_xlnm.Print_Area" vbProcedure="false">'423-Snow &amp; Ice'!$A$1:$R$19</definedName>
    <definedName function="false" hidden="false" localSheetId="34" name="_xlnm.Print_Area" vbProcedure="false">'433-Transfer Station'!$A$1:$J$33</definedName>
    <definedName function="false" hidden="false" localSheetId="35" name="_xlnm.Print_Area" vbProcedure="false">'491-Cemetery'!$A$1:$I$9</definedName>
    <definedName function="false" hidden="false" localSheetId="50" name="_xlnm.Print_Area" vbProcedure="false">'ARTICLE 2'!$B$1:$G$74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4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7" authorId="0">
      <text>
        <r>
          <rPr>
            <sz val="11"/>
            <color rgb="FF000000"/>
            <rFont val="Calibri"/>
            <family val="2"/>
            <charset val="1"/>
          </rPr>
          <t xml:space="preserve">Jan Warner:
</t>
        </r>
        <r>
          <rPr>
            <sz val="9"/>
            <color rgb="FF000000"/>
            <rFont val="Tahoma"/>
            <family val="2"/>
            <charset val="1"/>
          </rPr>
          <t xml:space="preserve">$13,867 from free cash
</t>
        </r>
      </text>
    </comment>
  </commentList>
</comments>
</file>

<file path=xl/sharedStrings.xml><?xml version="1.0" encoding="utf-8"?>
<sst xmlns="http://schemas.openxmlformats.org/spreadsheetml/2006/main" count="1486" uniqueCount="654">
  <si>
    <t xml:space="preserve">Town of Conway</t>
  </si>
  <si>
    <t xml:space="preserve">Budget Request Sheet FY 2023</t>
  </si>
  <si>
    <t xml:space="preserve">114- Moderator</t>
  </si>
  <si>
    <t xml:space="preserve">FY 2019</t>
  </si>
  <si>
    <t xml:space="preserve">FY 2020</t>
  </si>
  <si>
    <t xml:space="preserve">FY 2021</t>
  </si>
  <si>
    <t xml:space="preserve">FY 2022</t>
  </si>
  <si>
    <t xml:space="preserve">FY 2023</t>
  </si>
  <si>
    <t xml:space="preserve">Budget</t>
  </si>
  <si>
    <t xml:space="preserve">Expended</t>
  </si>
  <si>
    <t xml:space="preserve">Requested</t>
  </si>
  <si>
    <t xml:space="preserve">001-114-5100-112-000-0</t>
  </si>
  <si>
    <t xml:space="preserve">TOTAL</t>
  </si>
  <si>
    <t xml:space="preserve">122 - Selectboard</t>
  </si>
  <si>
    <t xml:space="preserve">Account #</t>
  </si>
  <si>
    <t xml:space="preserve">FY2020</t>
  </si>
  <si>
    <t xml:space="preserve">FY23 </t>
  </si>
  <si>
    <t xml:space="preserve">Selectboard Stipends</t>
  </si>
  <si>
    <t xml:space="preserve">001-122-5100-000-112</t>
  </si>
  <si>
    <t xml:space="preserve">General Expenses</t>
  </si>
  <si>
    <t xml:space="preserve">Selectboard Dues/Subscriptions</t>
  </si>
  <si>
    <t xml:space="preserve">001-122-5400-000-320</t>
  </si>
  <si>
    <t xml:space="preserve">Selectboard Training/Meetings</t>
  </si>
  <si>
    <t xml:space="preserve">001-122-5400-000-321</t>
  </si>
  <si>
    <t xml:space="preserve">131 - Finance Committee</t>
  </si>
  <si>
    <t xml:space="preserve">FY2021</t>
  </si>
  <si>
    <t xml:space="preserve">FY2022</t>
  </si>
  <si>
    <t xml:space="preserve">FY2023</t>
  </si>
  <si>
    <t xml:space="preserve">001-131-5400-000-000-0</t>
  </si>
  <si>
    <t xml:space="preserve">Finance Committee Expense</t>
  </si>
  <si>
    <t xml:space="preserve">132 - Reserve fund</t>
  </si>
  <si>
    <t xml:space="preserve">FY 2017</t>
  </si>
  <si>
    <t xml:space="preserve">FY 2018</t>
  </si>
  <si>
    <t xml:space="preserve">001-132-5400-000-000-0</t>
  </si>
  <si>
    <t xml:space="preserve">135 - Audit</t>
  </si>
  <si>
    <t xml:space="preserve">FY 2023*</t>
  </si>
  <si>
    <t xml:space="preserve">001-135-5400-000-000-0</t>
  </si>
  <si>
    <t xml:space="preserve">balance as of 12/1/21</t>
  </si>
  <si>
    <t xml:space="preserve">141 - Assessors</t>
  </si>
  <si>
    <t xml:space="preserve">                      FY 2021</t>
  </si>
  <si>
    <t xml:space="preserve">001-141-5100-000-112-0</t>
  </si>
  <si>
    <t xml:space="preserve">Stipends</t>
  </si>
  <si>
    <t xml:space="preserve">001-141-5100-000-110-0</t>
  </si>
  <si>
    <t xml:space="preserve">Administrative Assessor</t>
  </si>
  <si>
    <t xml:space="preserve">Clerical</t>
  </si>
  <si>
    <t xml:space="preserve">Clerical (site visits)</t>
  </si>
  <si>
    <t xml:space="preserve">TOTAL SALARIES</t>
  </si>
  <si>
    <t xml:space="preserve">001-141-5400-000-211-0</t>
  </si>
  <si>
    <t xml:space="preserve">Mileage</t>
  </si>
  <si>
    <t xml:space="preserve">001-141-5400-000-280-0</t>
  </si>
  <si>
    <t xml:space="preserve">Tax Map Maintenance</t>
  </si>
  <si>
    <t xml:space="preserve">001-141-5400-000-282-0</t>
  </si>
  <si>
    <t xml:space="preserve">GIS Website Maint.</t>
  </si>
  <si>
    <t xml:space="preserve">001-141-5400-000-300-0</t>
  </si>
  <si>
    <t xml:space="preserve">Deeds/Plans</t>
  </si>
  <si>
    <t xml:space="preserve">001-141-5400-000-302-0</t>
  </si>
  <si>
    <t xml:space="preserve">Postage</t>
  </si>
  <si>
    <t xml:space="preserve">001-141-5400-000-320-0</t>
  </si>
  <si>
    <t xml:space="preserve">Dues/Subscriptions</t>
  </si>
  <si>
    <t xml:space="preserve">001-141-5400-000-321-0</t>
  </si>
  <si>
    <t xml:space="preserve">Tuition/Mtgs</t>
  </si>
  <si>
    <t xml:space="preserve">001-141-5400-000-420-0</t>
  </si>
  <si>
    <t xml:space="preserve">Office Supplies</t>
  </si>
  <si>
    <t xml:space="preserve">001-141-5400-000-430-0</t>
  </si>
  <si>
    <t xml:space="preserve">Equipment Repair</t>
  </si>
  <si>
    <t xml:space="preserve">001-141-5400-000-440-0</t>
  </si>
  <si>
    <t xml:space="preserve">Valuation Software Support</t>
  </si>
  <si>
    <t xml:space="preserve">TOTAL EXPENSES</t>
  </si>
  <si>
    <t xml:space="preserve">001-142-5841-000-000-0</t>
  </si>
  <si>
    <t xml:space="preserve">REVALUATION</t>
  </si>
  <si>
    <t xml:space="preserve">145 - Treasurer/Collector</t>
  </si>
  <si>
    <t xml:space="preserve">FY23</t>
  </si>
  <si>
    <t xml:space="preserve">001-145-5100-000-110-0</t>
  </si>
  <si>
    <t xml:space="preserve">Treasurer/Collector</t>
  </si>
  <si>
    <t xml:space="preserve">001-145-5100-000-116-0</t>
  </si>
  <si>
    <t xml:space="preserve">Treasurer/Collector training</t>
  </si>
  <si>
    <t xml:space="preserve">001-145-5100-000-111-0</t>
  </si>
  <si>
    <t xml:space="preserve">Asst Treasurer/Collecor</t>
  </si>
  <si>
    <t xml:space="preserve">Subtotal</t>
  </si>
  <si>
    <t xml:space="preserve">001-145-5400-000-211-0</t>
  </si>
  <si>
    <t xml:space="preserve">001-145-5400-000-302-0</t>
  </si>
  <si>
    <t xml:space="preserve">001-145-5400-000-320-0</t>
  </si>
  <si>
    <t xml:space="preserve">Dues/Mtgs</t>
  </si>
  <si>
    <t xml:space="preserve">001-145-5400-000-325-0</t>
  </si>
  <si>
    <t xml:space="preserve">Fees</t>
  </si>
  <si>
    <t xml:space="preserve">001-145-5400-000-420-0</t>
  </si>
  <si>
    <t xml:space="preserve">Office Supply</t>
  </si>
  <si>
    <t xml:space="preserve">001-145-5400-000-440-0</t>
  </si>
  <si>
    <t xml:space="preserve">Software Support</t>
  </si>
  <si>
    <t xml:space="preserve">150 - Town Administration</t>
  </si>
  <si>
    <t xml:space="preserve">Description</t>
  </si>
  <si>
    <t xml:space="preserve">No Project Code</t>
  </si>
  <si>
    <t xml:space="preserve">N/A</t>
  </si>
  <si>
    <t xml:space="preserve">001-150-5100-000-110-0</t>
  </si>
  <si>
    <t xml:space="preserve">Salary &amp; Wages</t>
  </si>
  <si>
    <t xml:space="preserve">Town Administrator</t>
  </si>
  <si>
    <t xml:space="preserve">001-150-5100-000-111</t>
  </si>
  <si>
    <t xml:space="preserve">Hourly Wages</t>
  </si>
  <si>
    <t xml:space="preserve">Assistant</t>
  </si>
  <si>
    <t xml:space="preserve">Hourly (Asst to Boards)</t>
  </si>
  <si>
    <t xml:space="preserve">001-150-5400-000-211</t>
  </si>
  <si>
    <t xml:space="preserve">001-150-5400-000-285</t>
  </si>
  <si>
    <t xml:space="preserve">Prof/Tech Serv</t>
  </si>
  <si>
    <t xml:space="preserve">001-150-5400-000-302</t>
  </si>
  <si>
    <t xml:space="preserve">001-150-5400-000-320</t>
  </si>
  <si>
    <t xml:space="preserve">Dues &amp; Subscriptions</t>
  </si>
  <si>
    <t xml:space="preserve">001-150-5400-000-321</t>
  </si>
  <si>
    <t xml:space="preserve">Training/Mtgs</t>
  </si>
  <si>
    <t xml:space="preserve">001-150-5400-000-380</t>
  </si>
  <si>
    <t xml:space="preserve">Contracted Services</t>
  </si>
  <si>
    <t xml:space="preserve">001-150-5400-000-381</t>
  </si>
  <si>
    <t xml:space="preserve">Advertising</t>
  </si>
  <si>
    <t xml:space="preserve">001-150-5400-000-382</t>
  </si>
  <si>
    <t xml:space="preserve">Town Report</t>
  </si>
  <si>
    <t xml:space="preserve">001-150-5400-000-414</t>
  </si>
  <si>
    <t xml:space="preserve">Copier</t>
  </si>
  <si>
    <t xml:space="preserve">001-150-5400-000-420</t>
  </si>
  <si>
    <t xml:space="preserve">001-150-5400-000-585</t>
  </si>
  <si>
    <t xml:space="preserve">Billing</t>
  </si>
  <si>
    <t xml:space="preserve">151 - Legal</t>
  </si>
  <si>
    <t xml:space="preserve">001-151-5400-000-000-0</t>
  </si>
  <si>
    <t xml:space="preserve">Legal expense</t>
  </si>
  <si>
    <t xml:space="preserve">Budget Request Sheet FY 2022</t>
  </si>
  <si>
    <t xml:space="preserve">159 - IT</t>
  </si>
  <si>
    <t xml:space="preserve">% Increase YoY</t>
  </si>
  <si>
    <t xml:space="preserve">001-159-5400-000-000-0</t>
  </si>
  <si>
    <t xml:space="preserve">001-159-5400-000-240-0</t>
  </si>
  <si>
    <t xml:space="preserve">Maintenance*</t>
  </si>
  <si>
    <t xml:space="preserve">001-159-5400-000-285-0</t>
  </si>
  <si>
    <t xml:space="preserve">Professional-Technical expenses</t>
  </si>
  <si>
    <t xml:space="preserve">001-159-5400-000-320-0</t>
  </si>
  <si>
    <t xml:space="preserve">Software and subscriptions</t>
  </si>
  <si>
    <t xml:space="preserve">001-159-5400-000-420-0</t>
  </si>
  <si>
    <t xml:space="preserve">Equipment and supplies</t>
  </si>
  <si>
    <t xml:space="preserve">001-159-5400-000-585-0</t>
  </si>
  <si>
    <t xml:space="preserve">*240-0 Maintenance - merged with 285-Professional-Technical expenses in FY 2021;</t>
  </si>
  <si>
    <t xml:space="preserve">includes regular updates, backups, switch-outs/configuration, monitoring, compliance, etc., as well as non-routine work (additional support)</t>
  </si>
  <si>
    <t xml:space="preserve">Monthly-FY22</t>
  </si>
  <si>
    <t xml:space="preserve">Annual-FY22</t>
  </si>
  <si>
    <t xml:space="preserve">Annual-2022-23</t>
  </si>
  <si>
    <t xml:space="preserve">Phone</t>
  </si>
  <si>
    <t xml:space="preserve">Internet (three accounts)</t>
  </si>
  <si>
    <t xml:space="preserve">  four accounts now</t>
  </si>
  <si>
    <t xml:space="preserve">Office 365</t>
  </si>
  <si>
    <t xml:space="preserve">Managed Windows Updates</t>
  </si>
  <si>
    <t xml:space="preserve">Backup &amp; Off-Site Data Storage</t>
  </si>
  <si>
    <t xml:space="preserve">SentinelOne</t>
  </si>
  <si>
    <t xml:space="preserve">Anti-Malware, Patching, Updating &amp; Admin Tools</t>
  </si>
  <si>
    <t xml:space="preserve">----------- &gt;&gt;&gt;&gt;</t>
  </si>
  <si>
    <t xml:space="preserve">Servers Admin</t>
  </si>
  <si>
    <t xml:space="preserve">Website</t>
  </si>
  <si>
    <t xml:space="preserve">MailAssure</t>
  </si>
  <si>
    <t xml:space="preserve">Increase</t>
  </si>
  <si>
    <t xml:space="preserve">Increase YoY</t>
  </si>
  <si>
    <t xml:space="preserve">Comcast</t>
  </si>
  <si>
    <t xml:space="preserve">Microsoft</t>
  </si>
  <si>
    <t xml:space="preserve">Backup &amp;Off-Site Data Storage</t>
  </si>
  <si>
    <t xml:space="preserve">Anti-Malware etc</t>
  </si>
  <si>
    <t xml:space="preserve">Budget Input Sheet FY 2023</t>
  </si>
  <si>
    <t xml:space="preserve">161 - Clerk</t>
  </si>
  <si>
    <t xml:space="preserve">001-161-5100-000-112-0</t>
  </si>
  <si>
    <t xml:space="preserve">Stipend</t>
  </si>
  <si>
    <t xml:space="preserve">001-161-5100-000-111-0</t>
  </si>
  <si>
    <t xml:space="preserve">Hourly</t>
  </si>
  <si>
    <t xml:space="preserve">001-161-5400-000-211-0</t>
  </si>
  <si>
    <t xml:space="preserve">001-161-5400-000-242-0</t>
  </si>
  <si>
    <t xml:space="preserve">Service Calls</t>
  </si>
  <si>
    <t xml:space="preserve">001-161-5400-000-285-0</t>
  </si>
  <si>
    <t xml:space="preserve">Prof.-Tech.</t>
  </si>
  <si>
    <t xml:space="preserve">001-161-5400-000-302-0</t>
  </si>
  <si>
    <t xml:space="preserve">001-161-5400-000-320-0</t>
  </si>
  <si>
    <t xml:space="preserve">001-161-5400-000-321-0</t>
  </si>
  <si>
    <t xml:space="preserve">001-161-5400-000-381-0</t>
  </si>
  <si>
    <t xml:space="preserve">001-161-5400-000-420-0</t>
  </si>
  <si>
    <t xml:space="preserve">Supplies</t>
  </si>
  <si>
    <t xml:space="preserve">001-161-5400-000-850-0</t>
  </si>
  <si>
    <t xml:space="preserve">New Equipment</t>
  </si>
  <si>
    <t xml:space="preserve">162- Board of Registrars</t>
  </si>
  <si>
    <t xml:space="preserve">001-162-5100-000-112-0</t>
  </si>
  <si>
    <t xml:space="preserve">001-162-5400-000-420-0</t>
  </si>
  <si>
    <t xml:space="preserve">163- Elections</t>
  </si>
  <si>
    <t xml:space="preserve">001-163-5100-000-110-0</t>
  </si>
  <si>
    <t xml:space="preserve">001-163-5400-000-285-0</t>
  </si>
  <si>
    <t xml:space="preserve">Professional Svc.</t>
  </si>
  <si>
    <t xml:space="preserve">001-163-5400-000-302-0</t>
  </si>
  <si>
    <t xml:space="preserve">001-163-5400-000-321-0</t>
  </si>
  <si>
    <t xml:space="preserve">Training</t>
  </si>
  <si>
    <t xml:space="preserve">001-163-5400-000-420-0</t>
  </si>
  <si>
    <t xml:space="preserve">001-163-5400-000-580-0</t>
  </si>
  <si>
    <t xml:space="preserve">Equipment*</t>
  </si>
  <si>
    <t xml:space="preserve">001-163-5400-000-850-0</t>
  </si>
  <si>
    <t xml:space="preserve">New Equpment</t>
  </si>
  <si>
    <t xml:space="preserve">*includes fees for automark card</t>
  </si>
  <si>
    <t xml:space="preserve">Open Space Committee - 170</t>
  </si>
  <si>
    <t xml:space="preserve">001-171-5400-000-000-0</t>
  </si>
  <si>
    <t xml:space="preserve">No Proj.Code</t>
  </si>
  <si>
    <t xml:space="preserve">001-171-5400-000-245-0</t>
  </si>
  <si>
    <t xml:space="preserve">Mowing</t>
  </si>
  <si>
    <t xml:space="preserve">001-171-5400-000-321-0</t>
  </si>
  <si>
    <t xml:space="preserve">001-171-5400-000-381-0</t>
  </si>
  <si>
    <t xml:space="preserve">001-171-5400-000-420-0</t>
  </si>
  <si>
    <t xml:space="preserve">001-171-5400-000-585-0</t>
  </si>
  <si>
    <t xml:space="preserve">Prof &amp; Tech</t>
  </si>
  <si>
    <t xml:space="preserve">171- Conservation Commission</t>
  </si>
  <si>
    <t xml:space="preserve">001-171-5100-111-0</t>
  </si>
  <si>
    <t xml:space="preserve">FY 2019: Adm. Asst.  52hrs/yr @ $18.00/hour*</t>
  </si>
  <si>
    <t xml:space="preserve">001-171-5400-302-0</t>
  </si>
  <si>
    <t xml:space="preserve">Dues</t>
  </si>
  <si>
    <t xml:space="preserve">* erroneously charged to Town Adminstrator in FY 19; correctly charged to Town Adminstrator in FY 21; est. $936 for FY22</t>
  </si>
  <si>
    <t xml:space="preserve">** FY19 budget realistic, reported expenses erroneous; see other notes</t>
  </si>
  <si>
    <t xml:space="preserve">172 -Agricultural Commission</t>
  </si>
  <si>
    <t xml:space="preserve">001-172-5400-000-0</t>
  </si>
  <si>
    <t xml:space="preserve">No code</t>
  </si>
  <si>
    <t xml:space="preserve">001-172-5400-320-0</t>
  </si>
  <si>
    <t xml:space="preserve">175 - Planning Board</t>
  </si>
  <si>
    <t xml:space="preserve">001-175-5100-000-110-0</t>
  </si>
  <si>
    <t xml:space="preserve">Salary - Admin. Assistant</t>
  </si>
  <si>
    <t xml:space="preserve">001-175-5400-000-000-0</t>
  </si>
  <si>
    <t xml:space="preserve">Expense</t>
  </si>
  <si>
    <t xml:space="preserve">001-175-5400-000-211-0</t>
  </si>
  <si>
    <t xml:space="preserve">001-175-5400-000-320-0</t>
  </si>
  <si>
    <t xml:space="preserve">001-175-5400-000-321-0</t>
  </si>
  <si>
    <t xml:space="preserve">Training/Meetings</t>
  </si>
  <si>
    <t xml:space="preserve">001-175-5400-000-381-0</t>
  </si>
  <si>
    <t xml:space="preserve">001-175-5400-000-420-0</t>
  </si>
  <si>
    <t xml:space="preserve">Office supplies</t>
  </si>
  <si>
    <t xml:space="preserve">001-175-5400-000-850-0</t>
  </si>
  <si>
    <t xml:space="preserve">New equipment</t>
  </si>
  <si>
    <t xml:space="preserve">176 - Zoning Board </t>
  </si>
  <si>
    <t xml:space="preserve">FY 2021**</t>
  </si>
  <si>
    <t xml:space="preserve">001-176-5400-000-320-0</t>
  </si>
  <si>
    <t xml:space="preserve">Zoning Board Expense</t>
  </si>
  <si>
    <t xml:space="preserve">190 - Personnel Committee</t>
  </si>
  <si>
    <t xml:space="preserve">001-190-5400-000-0</t>
  </si>
  <si>
    <t xml:space="preserve">192 - Building Maintenance</t>
  </si>
  <si>
    <t xml:space="preserve">001-192-5100-000-111-0</t>
  </si>
  <si>
    <t xml:space="preserve">Custodian Hourly</t>
  </si>
  <si>
    <t xml:space="preserve">001-192-5400-000-000-0</t>
  </si>
  <si>
    <t xml:space="preserve">001-192-5400-000-210-0</t>
  </si>
  <si>
    <t xml:space="preserve">Electricity</t>
  </si>
  <si>
    <t xml:space="preserve">001-192-5400-000-240-0</t>
  </si>
  <si>
    <t xml:space="preserve">Building Maintenance</t>
  </si>
  <si>
    <t xml:space="preserve">001-192-5400-000-339-1</t>
  </si>
  <si>
    <t xml:space="preserve">Rent - Sheep Barn</t>
  </si>
  <si>
    <t xml:space="preserve">001-192-5400-000-410-0</t>
  </si>
  <si>
    <t xml:space="preserve">Heat Oil</t>
  </si>
  <si>
    <t xml:space="preserve">001-192-5400-000-410-1</t>
  </si>
  <si>
    <t xml:space="preserve">Heat Propane</t>
  </si>
  <si>
    <t xml:space="preserve">001-192-5400-000-420-0</t>
  </si>
  <si>
    <t xml:space="preserve">Building Repairs</t>
  </si>
  <si>
    <t xml:space="preserve">001-192-5400-000-421-0</t>
  </si>
  <si>
    <t xml:space="preserve">Custodial Supplies</t>
  </si>
  <si>
    <t xml:space="preserve">001-192-5400-000-430-0</t>
  </si>
  <si>
    <t xml:space="preserve">Maintenance &amp; Repairs</t>
  </si>
  <si>
    <t xml:space="preserve">Grounds Maintenance</t>
  </si>
  <si>
    <t xml:space="preserve">* this includes the $6,000 from lines 240 and 430 in the old BOH budget; and $2,200 electricity from BOH, as well as the new highway garage</t>
  </si>
  <si>
    <t xml:space="preserve">193- Town Insurance</t>
  </si>
  <si>
    <t xml:space="preserve">001-193-5400-000-000-0</t>
  </si>
  <si>
    <t xml:space="preserve">001-193-5400-000-740-0</t>
  </si>
  <si>
    <t xml:space="preserve">General Liability Insurance</t>
  </si>
  <si>
    <t xml:space="preserve">001-193-5400-000-742-0</t>
  </si>
  <si>
    <t xml:space="preserve">Worker's Comp Insurance</t>
  </si>
  <si>
    <t xml:space="preserve">001-193-5400-000-743-0</t>
  </si>
  <si>
    <t xml:space="preserve">Insurance Police &amp; Fire</t>
  </si>
  <si>
    <t xml:space="preserve">001-193-5400-000-744-0</t>
  </si>
  <si>
    <t xml:space="preserve">Bonds</t>
  </si>
  <si>
    <t xml:space="preserve">001-193-5400-000-745-0</t>
  </si>
  <si>
    <t xml:space="preserve">Professional Insurance*</t>
  </si>
  <si>
    <t xml:space="preserve">*in 740, Gen. Liability, through FY21</t>
  </si>
  <si>
    <t xml:space="preserve">210- Police Department</t>
  </si>
  <si>
    <t xml:space="preserve">001-210-5400-000-110-0</t>
  </si>
  <si>
    <t xml:space="preserve">Salaries</t>
  </si>
  <si>
    <t xml:space="preserve">001-210-5400-000-111-0</t>
  </si>
  <si>
    <t xml:space="preserve">001-210-5400-000-241-0</t>
  </si>
  <si>
    <t xml:space="preserve">Radio Fees</t>
  </si>
  <si>
    <t xml:space="preserve">001-210-5400-000-302-0</t>
  </si>
  <si>
    <t xml:space="preserve">001-210-5400-000-320-0</t>
  </si>
  <si>
    <t xml:space="preserve">001-210-5400-000-321-0</t>
  </si>
  <si>
    <t xml:space="preserve">001-210-5400-000-412-0</t>
  </si>
  <si>
    <t xml:space="preserve">Gasoline</t>
  </si>
  <si>
    <t xml:space="preserve">001-210-5400-000-420-0</t>
  </si>
  <si>
    <t xml:space="preserve">001-210-5400-000-421-0</t>
  </si>
  <si>
    <t xml:space="preserve">Equipment</t>
  </si>
  <si>
    <t xml:space="preserve">001-210-5400-000-430-0</t>
  </si>
  <si>
    <t xml:space="preserve">Vehicle Maint</t>
  </si>
  <si>
    <t xml:space="preserve">001-210-5400-000-440-0</t>
  </si>
  <si>
    <t xml:space="preserve">Software</t>
  </si>
  <si>
    <t xml:space="preserve">001-210-5400-000-502-0</t>
  </si>
  <si>
    <t xml:space="preserve">Uniforms</t>
  </si>
  <si>
    <t xml:space="preserve">220- Fire Department</t>
  </si>
  <si>
    <t xml:space="preserve">001-220-5400-000-112-0</t>
  </si>
  <si>
    <t xml:space="preserve">Fire Chief Stipend</t>
  </si>
  <si>
    <t xml:space="preserve">001-220-5400-000-111-0</t>
  </si>
  <si>
    <t xml:space="preserve">Deputy Chief</t>
  </si>
  <si>
    <t xml:space="preserve">Fire Warden</t>
  </si>
  <si>
    <t xml:space="preserve">Labor</t>
  </si>
  <si>
    <t xml:space="preserve">001-220-5400-000-000-0</t>
  </si>
  <si>
    <t xml:space="preserve">001-220-5400-000-241-0</t>
  </si>
  <si>
    <t xml:space="preserve">001-220-5400-000-320-0</t>
  </si>
  <si>
    <t xml:space="preserve">001-220-5400-000-321-0</t>
  </si>
  <si>
    <t xml:space="preserve">001-220-5400-000-339-0</t>
  </si>
  <si>
    <t xml:space="preserve">Phone Rental</t>
  </si>
  <si>
    <t xml:space="preserve">001-220-5400-000-340-0</t>
  </si>
  <si>
    <t xml:space="preserve">Cell Phone</t>
  </si>
  <si>
    <t xml:space="preserve">001-220-5400-000-412-0</t>
  </si>
  <si>
    <t xml:space="preserve">Gasoline/ Fuel</t>
  </si>
  <si>
    <t xml:space="preserve">001-220-5400-000-421-0</t>
  </si>
  <si>
    <t xml:space="preserve">001-220-5400-000-430-0</t>
  </si>
  <si>
    <t xml:space="preserve">001-220-5400-000-850-0</t>
  </si>
  <si>
    <t xml:space="preserve">001-220-5400-000-851-0</t>
  </si>
  <si>
    <t xml:space="preserve">SCBA Maintenance</t>
  </si>
  <si>
    <t xml:space="preserve">*0</t>
  </si>
  <si>
    <t xml:space="preserve">001-220-5400-000-852-0</t>
  </si>
  <si>
    <t xml:space="preserve">Turnout Gear</t>
  </si>
  <si>
    <t xml:space="preserve">231- Ambulance</t>
  </si>
  <si>
    <t xml:space="preserve">FY2014</t>
  </si>
  <si>
    <t xml:space="preserve">001-231-5100-000-112-0</t>
  </si>
  <si>
    <t xml:space="preserve">Dir. Stipend paid as salary*</t>
  </si>
  <si>
    <t xml:space="preserve">Assistant Dir. stipend*</t>
  </si>
  <si>
    <t xml:space="preserve">001-231-5100-000-111-0</t>
  </si>
  <si>
    <t xml:space="preserve">Clerk Wages</t>
  </si>
  <si>
    <t xml:space="preserve">Hourly Employee (6 EMTs)</t>
  </si>
  <si>
    <t xml:space="preserve">001-231-5400-000-243-0</t>
  </si>
  <si>
    <t xml:space="preserve">Radios</t>
  </si>
  <si>
    <t xml:space="preserve">001-231-5400-000-302-0</t>
  </si>
  <si>
    <t xml:space="preserve">001-231-5400-000-321-0</t>
  </si>
  <si>
    <t xml:space="preserve">001-231-5400-000-322-0</t>
  </si>
  <si>
    <t xml:space="preserve"> Lic/ Exam</t>
  </si>
  <si>
    <t xml:space="preserve">001-231-5400-000-340-0</t>
  </si>
  <si>
    <t xml:space="preserve">Telephone/ Cell</t>
  </si>
  <si>
    <t xml:space="preserve">001-231-5400-000-370-0</t>
  </si>
  <si>
    <t xml:space="preserve">Transfer/Intercep</t>
  </si>
  <si>
    <t xml:space="preserve">001-231-5400-000-420-0</t>
  </si>
  <si>
    <t xml:space="preserve">001-231-5400-000-421-0</t>
  </si>
  <si>
    <t xml:space="preserve">Other Supplies</t>
  </si>
  <si>
    <t xml:space="preserve">001-231-5400-000-430-0</t>
  </si>
  <si>
    <t xml:space="preserve">Maint/Repair</t>
  </si>
  <si>
    <t xml:space="preserve">001-231-5400-000-440-0</t>
  </si>
  <si>
    <t xml:space="preserve">001-231-5400-000-502-0</t>
  </si>
  <si>
    <t xml:space="preserve">001-231-5400-000-580-0</t>
  </si>
  <si>
    <t xml:space="preserve">001-231-5400-000-585-0</t>
  </si>
  <si>
    <t xml:space="preserve">Billing Charges</t>
  </si>
  <si>
    <t xml:space="preserve">* FY 2021 and 2022 raises proposed by Town Administrator</t>
  </si>
  <si>
    <t xml:space="preserve">Minus $25K in Art 2</t>
  </si>
  <si>
    <t xml:space="preserve">Budget Input Sheet FY23</t>
  </si>
  <si>
    <t xml:space="preserve">291 - Emergency Management</t>
  </si>
  <si>
    <t xml:space="preserve">001-291-5400-000-112-0</t>
  </si>
  <si>
    <t xml:space="preserve">TOTAL STIPEND</t>
  </si>
  <si>
    <t xml:space="preserve">001-291-5400-000-321-0</t>
  </si>
  <si>
    <t xml:space="preserve">001-291-5400-000-380-0</t>
  </si>
  <si>
    <t xml:space="preserve">Emergency Alert System</t>
  </si>
  <si>
    <t xml:space="preserve">001-291-5400-000-580-0</t>
  </si>
  <si>
    <t xml:space="preserve">Emergency Mgt Equipment</t>
  </si>
  <si>
    <t xml:space="preserve">001-291-5400-000-850-0</t>
  </si>
  <si>
    <t xml:space="preserve">292 - Animal Control Officer</t>
  </si>
  <si>
    <t xml:space="preserve">001-292-5100-000-112-0</t>
  </si>
  <si>
    <t xml:space="preserve">no code</t>
  </si>
  <si>
    <t xml:space="preserve">001-292-5400-000-211-0</t>
  </si>
  <si>
    <t xml:space="preserve">001-292-5400-000-321-0</t>
  </si>
  <si>
    <t xml:space="preserve">Trainings</t>
  </si>
  <si>
    <t xml:space="preserve">001-292-5400-000-421-0</t>
  </si>
  <si>
    <t xml:space="preserve">001-292-5400-000-430-0</t>
  </si>
  <si>
    <t xml:space="preserve">294 - TREE WARDEN</t>
  </si>
  <si>
    <t xml:space="preserve">001-294-5100-000-112-0</t>
  </si>
  <si>
    <t xml:space="preserve">001-294-5400-000-000-0</t>
  </si>
  <si>
    <t xml:space="preserve">001-294-5400-000-211-0</t>
  </si>
  <si>
    <t xml:space="preserve">001-294-5400-000-320-0</t>
  </si>
  <si>
    <t xml:space="preserve">Conway Grammar School</t>
  </si>
  <si>
    <t xml:space="preserve">300A</t>
  </si>
  <si>
    <t xml:space="preserve">Operating</t>
  </si>
  <si>
    <t xml:space="preserve">300B</t>
  </si>
  <si>
    <t xml:space="preserve">Transportation</t>
  </si>
  <si>
    <t xml:space="preserve">Frontier Regional School</t>
  </si>
  <si>
    <t xml:space="preserve">310A</t>
  </si>
  <si>
    <t xml:space="preserve">310B</t>
  </si>
  <si>
    <t xml:space="preserve">310C</t>
  </si>
  <si>
    <t xml:space="preserve">Capital Assessment</t>
  </si>
  <si>
    <t xml:space="preserve">Franklin County Technical School</t>
  </si>
  <si>
    <t xml:space="preserve">320A</t>
  </si>
  <si>
    <t xml:space="preserve">320B</t>
  </si>
  <si>
    <t xml:space="preserve">320C</t>
  </si>
  <si>
    <t xml:space="preserve">Other Technical Schools (Smith Vocational)</t>
  </si>
  <si>
    <t xml:space="preserve">2023*</t>
  </si>
  <si>
    <t xml:space="preserve">330A</t>
  </si>
  <si>
    <t xml:space="preserve">330B</t>
  </si>
  <si>
    <t xml:space="preserve">422 - Highway</t>
  </si>
  <si>
    <t xml:space="preserve">001-422-5100-000-110-0</t>
  </si>
  <si>
    <t xml:space="preserve">Salary</t>
  </si>
  <si>
    <t xml:space="preserve">001-422-5100-000-111-0</t>
  </si>
  <si>
    <t xml:space="preserve">Part-Time Help</t>
  </si>
  <si>
    <t xml:space="preserve">001-422-5100-000-113-0</t>
  </si>
  <si>
    <t xml:space="preserve">Overtime Pay</t>
  </si>
  <si>
    <t xml:space="preserve">001-422-5400-000-340-0</t>
  </si>
  <si>
    <t xml:space="preserve">Telephone</t>
  </si>
  <si>
    <t xml:space="preserve">001-422-5400-000-380-0</t>
  </si>
  <si>
    <t xml:space="preserve">Rentals</t>
  </si>
  <si>
    <t xml:space="preserve">001-422-5400-000-383-0</t>
  </si>
  <si>
    <t xml:space="preserve">Blacktop</t>
  </si>
  <si>
    <t xml:space="preserve">001-422-5400-000-385-0</t>
  </si>
  <si>
    <t xml:space="preserve">Tree cutting</t>
  </si>
  <si>
    <t xml:space="preserve">001-422-5400-000-412-0</t>
  </si>
  <si>
    <t xml:space="preserve">Fuel</t>
  </si>
  <si>
    <t xml:space="preserve">001-422-5400-000-420-0</t>
  </si>
  <si>
    <t xml:space="preserve">Office</t>
  </si>
  <si>
    <t xml:space="preserve">001-422-5400-000-421-0</t>
  </si>
  <si>
    <t xml:space="preserve">Dept Supplies</t>
  </si>
  <si>
    <t xml:space="preserve">001-422-5400-000-430-0</t>
  </si>
  <si>
    <t xml:space="preserve">Repairs</t>
  </si>
  <si>
    <t xml:space="preserve">001-422-5400-000-502-1</t>
  </si>
  <si>
    <t xml:space="preserve">001-422-5400-000-850-0</t>
  </si>
  <si>
    <t xml:space="preserve">FY 2021*</t>
  </si>
  <si>
    <t xml:space="preserve">423 - Snow &amp; Ice</t>
  </si>
  <si>
    <t xml:space="preserve">001-423-5100-000-111-0</t>
  </si>
  <si>
    <t xml:space="preserve">Temp Employ</t>
  </si>
  <si>
    <t xml:space="preserve">Part Time Wages</t>
  </si>
  <si>
    <t xml:space="preserve">001-423-5100-000-113-0</t>
  </si>
  <si>
    <t xml:space="preserve">001-423-5400-000-386-0</t>
  </si>
  <si>
    <t xml:space="preserve">Salt</t>
  </si>
  <si>
    <t xml:space="preserve">001-423-5400-000-387-0</t>
  </si>
  <si>
    <t xml:space="preserve">Sand</t>
  </si>
  <si>
    <t xml:space="preserve">001-423-5400-000-412-0</t>
  </si>
  <si>
    <t xml:space="preserve">Diesel</t>
  </si>
  <si>
    <t xml:space="preserve">001-423-5400-000-421-0</t>
  </si>
  <si>
    <t xml:space="preserve">001-423-5400-000-850-0</t>
  </si>
  <si>
    <t xml:space="preserve">433 - Transfer Station*</t>
  </si>
  <si>
    <t xml:space="preserve">FY 2022*</t>
  </si>
  <si>
    <t xml:space="preserve">001-433-5100-000-111-0 </t>
  </si>
  <si>
    <t xml:space="preserve">Hrly Emp TSA</t>
  </si>
  <si>
    <t xml:space="preserve">001-433-5400-000-210-0 </t>
  </si>
  <si>
    <t xml:space="preserve">Electric</t>
  </si>
  <si>
    <t xml:space="preserve">001-433-5400-000-240-0 </t>
  </si>
  <si>
    <t xml:space="preserve">Dump Maint</t>
  </si>
  <si>
    <t xml:space="preserve">001-433-5400-000-290-0 </t>
  </si>
  <si>
    <t xml:space="preserve">Inspections</t>
  </si>
  <si>
    <t xml:space="preserve">001-433-5400-000-322-0</t>
  </si>
  <si>
    <t xml:space="preserve">FCSWMD Admin </t>
  </si>
  <si>
    <t xml:space="preserve">001-433-5400-000-340-0 </t>
  </si>
  <si>
    <t xml:space="preserve">001-433-5400-000-380-0 </t>
  </si>
  <si>
    <t xml:space="preserve">001-433-5400-000-400-0 </t>
  </si>
  <si>
    <t xml:space="preserve">Trash Hauling</t>
  </si>
  <si>
    <t xml:space="preserve">001-433-5400-000-401-0 </t>
  </si>
  <si>
    <t xml:space="preserve">Bulky Waste hauling and tip fee</t>
  </si>
  <si>
    <t xml:space="preserve">001-433-5400-000-402-0 </t>
  </si>
  <si>
    <t xml:space="preserve">Recycling Hauling</t>
  </si>
  <si>
    <t xml:space="preserve">001-433-5400-000-403-0 </t>
  </si>
  <si>
    <t xml:space="preserve">Trash Tipping</t>
  </si>
  <si>
    <t xml:space="preserve">001-433-5400-000-404-0 </t>
  </si>
  <si>
    <t xml:space="preserve">Haz Waste Coll</t>
  </si>
  <si>
    <t xml:space="preserve">001-433-5400-000-405-0 </t>
  </si>
  <si>
    <t xml:space="preserve">Springfield MRF Fee</t>
  </si>
  <si>
    <t xml:space="preserve">001-433-5400-000-406-0 </t>
  </si>
  <si>
    <t xml:space="preserve">Compost</t>
  </si>
  <si>
    <t xml:space="preserve">001-433-5400-000-408-0 </t>
  </si>
  <si>
    <t xml:space="preserve">Scrap Metal Hauling</t>
  </si>
  <si>
    <t xml:space="preserve">001-433-5400-000-430-0 </t>
  </si>
  <si>
    <t xml:space="preserve">Building Repair</t>
  </si>
  <si>
    <t xml:space="preserve">001-433-5400-000-502-0 </t>
  </si>
  <si>
    <t xml:space="preserve">*department moved from BOH to SB in FY22</t>
  </si>
  <si>
    <r>
      <rPr>
        <b val="true"/>
        <i val="true"/>
        <sz val="11"/>
        <color rgb="FF000000"/>
        <rFont val="Times New Roman"/>
        <family val="1"/>
        <charset val="1"/>
      </rPr>
      <t xml:space="preserve">N/A</t>
    </r>
    <r>
      <rPr>
        <i val="true"/>
        <sz val="11"/>
        <color rgb="FF000000"/>
        <rFont val="Times New Roman"/>
        <family val="1"/>
        <charset val="1"/>
      </rPr>
      <t xml:space="preserve"> means moved to 192-Public Buildings </t>
    </r>
  </si>
  <si>
    <t xml:space="preserve">491 - Cemetery Commission</t>
  </si>
  <si>
    <t xml:space="preserve">001-491-5400-000-211-0</t>
  </si>
  <si>
    <t xml:space="preserve">001-491-5400-000-321-0</t>
  </si>
  <si>
    <t xml:space="preserve">001-491-5400-000-420-0</t>
  </si>
  <si>
    <r>
      <rPr>
        <sz val="11"/>
        <color rgb="FF000000"/>
        <rFont val="Calibri"/>
        <family val="2"/>
        <charset val="1"/>
      </rPr>
      <t xml:space="preserve">* </t>
    </r>
    <r>
      <rPr>
        <i val="true"/>
        <sz val="11"/>
        <color rgb="FF000000"/>
        <rFont val="Calibri"/>
        <family val="2"/>
        <charset val="1"/>
      </rPr>
      <t xml:space="preserve">new in FY 2021</t>
    </r>
  </si>
  <si>
    <t xml:space="preserve">512 Board of Health</t>
  </si>
  <si>
    <t xml:space="preserve">001-512-5100-000-111-0</t>
  </si>
  <si>
    <t xml:space="preserve">001-512-5100-000-112-0</t>
  </si>
  <si>
    <t xml:space="preserve">Animal Inspect</t>
  </si>
  <si>
    <t xml:space="preserve">Board Stipends</t>
  </si>
  <si>
    <t xml:space="preserve">001-512-5400-000-000-0</t>
  </si>
  <si>
    <t xml:space="preserve">001-512-5400-000-211-0</t>
  </si>
  <si>
    <t xml:space="preserve">001-512-5400-000-302-0</t>
  </si>
  <si>
    <t xml:space="preserve">001-512-5400-000-320-0</t>
  </si>
  <si>
    <t xml:space="preserve">001-512-5400-000-321-0</t>
  </si>
  <si>
    <t xml:space="preserve">Tuition/ Meet</t>
  </si>
  <si>
    <t xml:space="preserve">001-512-5400-000-380-0</t>
  </si>
  <si>
    <t xml:space="preserve">001-512-5400-000-381-0</t>
  </si>
  <si>
    <t xml:space="preserve">001-512-5400-000-420-0</t>
  </si>
  <si>
    <t xml:space="preserve">001-512-5400-000-421-0</t>
  </si>
  <si>
    <t xml:space="preserve">Other Supply</t>
  </si>
  <si>
    <t xml:space="preserve">001-512-5400-000-585-0</t>
  </si>
  <si>
    <t xml:space="preserve">001-512-5400-000-586-0</t>
  </si>
  <si>
    <t xml:space="preserve">Vector-Borne Disease</t>
  </si>
  <si>
    <t xml:space="preserve">LAST YEAR'S Budget Request Sheet FY 2022</t>
  </si>
  <si>
    <t xml:space="preserve">FY 2023**</t>
  </si>
  <si>
    <t xml:space="preserve">001-512-5100-000-110-0</t>
  </si>
  <si>
    <t xml:space="preserve">Hourly Employ</t>
  </si>
  <si>
    <t xml:space="preserve">001-512-5100-000-113-0</t>
  </si>
  <si>
    <t xml:space="preserve">001-512-5400-000-210-0</t>
  </si>
  <si>
    <t xml:space="preserve">001-512-5400-000-240-0</t>
  </si>
  <si>
    <t xml:space="preserve">Dump Main.</t>
  </si>
  <si>
    <t xml:space="preserve">001-512-5400-000-322-0</t>
  </si>
  <si>
    <t xml:space="preserve">FCSWMD</t>
  </si>
  <si>
    <t xml:space="preserve">001-512-5400-000-340-0</t>
  </si>
  <si>
    <t xml:space="preserve">Other Services</t>
  </si>
  <si>
    <t xml:space="preserve">001-512-5400-000-400-0</t>
  </si>
  <si>
    <t xml:space="preserve">Trucking</t>
  </si>
  <si>
    <t xml:space="preserve">001-512-5400-000-403-0</t>
  </si>
  <si>
    <t xml:space="preserve">Disposal/ Tip</t>
  </si>
  <si>
    <t xml:space="preserve">001-512-5400-000-404-0</t>
  </si>
  <si>
    <t xml:space="preserve">Hazard Waste</t>
  </si>
  <si>
    <t xml:space="preserve">001-512-5400-000-405-0</t>
  </si>
  <si>
    <t xml:space="preserve">Recycling Disposal</t>
  </si>
  <si>
    <t xml:space="preserve">001-512-5400-000-430-0</t>
  </si>
  <si>
    <t xml:space="preserve">*includes retro pay from 6/5/21 ATM</t>
  </si>
  <si>
    <t xml:space="preserve">** Columns with N/A have been moved to either the new Transfer Station budget or Buildings Maintenance</t>
  </si>
  <si>
    <t xml:space="preserve">541- Council on Aging</t>
  </si>
  <si>
    <t xml:space="preserve">001-541-5400-000-000-0</t>
  </si>
  <si>
    <t xml:space="preserve">Council on Aging Expense</t>
  </si>
  <si>
    <t xml:space="preserve">543  - Veterans</t>
  </si>
  <si>
    <t xml:space="preserve">001-543-5400-000-000-0</t>
  </si>
  <si>
    <t xml:space="preserve">001-543-5400-000-150-0</t>
  </si>
  <si>
    <t xml:space="preserve">Benefits</t>
  </si>
  <si>
    <t xml:space="preserve">001-543-5400-000-420-0</t>
  </si>
  <si>
    <t xml:space="preserve">001-543-5400-000-421-0</t>
  </si>
  <si>
    <t xml:space="preserve">Flags</t>
  </si>
  <si>
    <t xml:space="preserve">610 - Library</t>
  </si>
  <si>
    <t xml:space="preserve">001-610-5400-000-0</t>
  </si>
  <si>
    <t xml:space="preserve">630 - Parks, Recreation, &amp; Trails</t>
  </si>
  <si>
    <t xml:space="preserve">001-630-5400-000-000-0</t>
  </si>
  <si>
    <t xml:space="preserve">635 - Forest &amp; Trails *</t>
  </si>
  <si>
    <t xml:space="preserve">001-635-5400-000-000-0</t>
  </si>
  <si>
    <t xml:space="preserve">*new in FY23</t>
  </si>
  <si>
    <t xml:space="preserve">650 - Newsletter*</t>
  </si>
  <si>
    <t xml:space="preserve">001-150-5400-000-211-0</t>
  </si>
  <si>
    <t xml:space="preserve">001-150-5400-000-302-0</t>
  </si>
  <si>
    <t xml:space="preserve">001-150-5400-000-420-0</t>
  </si>
  <si>
    <t xml:space="preserve">* new in FY 2022</t>
  </si>
  <si>
    <t xml:space="preserve">** FY 2021 expenses under 150 - Town Administration</t>
  </si>
  <si>
    <t xml:space="preserve">691- Historical Commission</t>
  </si>
  <si>
    <t xml:space="preserve">001-691-5400-000-000-0</t>
  </si>
  <si>
    <t xml:space="preserve">710 - Debt</t>
  </si>
  <si>
    <t xml:space="preserve">001-710-5900-000-000-0</t>
  </si>
  <si>
    <t xml:space="preserve">Fire Truck Note</t>
  </si>
  <si>
    <t xml:space="preserve">Highway Garage Note</t>
  </si>
  <si>
    <t xml:space="preserve">001-751-5900-000-000-0</t>
  </si>
  <si>
    <t xml:space="preserve">Fire Truck Note interest</t>
  </si>
  <si>
    <t xml:space="preserve">Highway Garage Note interest</t>
  </si>
  <si>
    <t xml:space="preserve">001-752-5900-000-000-0</t>
  </si>
  <si>
    <t xml:space="preserve">Short Term Interest on notes</t>
  </si>
  <si>
    <t xml:space="preserve">001-752-5400-000-000-0</t>
  </si>
  <si>
    <t xml:space="preserve">Interest payments (i.e. tax refund)</t>
  </si>
  <si>
    <t xml:space="preserve">820 State Assessments</t>
  </si>
  <si>
    <t xml:space="preserve">Actual</t>
  </si>
  <si>
    <t xml:space="preserve">001-852-5640-000-000-0</t>
  </si>
  <si>
    <t xml:space="preserve">Air Pollution District</t>
  </si>
  <si>
    <t xml:space="preserve">001-852-5646-000-000-0</t>
  </si>
  <si>
    <t xml:space="preserve">RMV Marking Surcharge</t>
  </si>
  <si>
    <t xml:space="preserve">001-852-5663-000-000-0</t>
  </si>
  <si>
    <t xml:space="preserve">Reg Transit Authority</t>
  </si>
  <si>
    <t xml:space="preserve">001-852-5690-000-000-0</t>
  </si>
  <si>
    <t xml:space="preserve">Charter School Assessment</t>
  </si>
  <si>
    <t xml:space="preserve">001-852-5691-000-000-0</t>
  </si>
  <si>
    <t xml:space="preserve">School Choice Assessment</t>
  </si>
  <si>
    <t xml:space="preserve">830 County (FRCOG) Assessments</t>
  </si>
  <si>
    <t xml:space="preserve">001-830-5400-000-000-0</t>
  </si>
  <si>
    <t xml:space="preserve">Assessments</t>
  </si>
  <si>
    <t xml:space="preserve">Reg &amp; stats</t>
  </si>
  <si>
    <t xml:space="preserve">Accounting</t>
  </si>
  <si>
    <t xml:space="preserve">CP Health Services</t>
  </si>
  <si>
    <t xml:space="preserve">FCCInspection Program</t>
  </si>
  <si>
    <t xml:space="preserve">REPC</t>
  </si>
  <si>
    <t xml:space="preserve">Highway</t>
  </si>
  <si>
    <t xml:space="preserve">total</t>
  </si>
  <si>
    <t xml:space="preserve">minus CPHS</t>
  </si>
  <si>
    <t xml:space="preserve">900 - Employee Benefits</t>
  </si>
  <si>
    <t xml:space="preserve">001-900-5400-000-000-0</t>
  </si>
  <si>
    <t xml:space="preserve">001-900-5400-000-001-0</t>
  </si>
  <si>
    <t xml:space="preserve">Retirement</t>
  </si>
  <si>
    <t xml:space="preserve">001-900-5400-000-002-0</t>
  </si>
  <si>
    <t xml:space="preserve">Unemployment</t>
  </si>
  <si>
    <t xml:space="preserve">001-900-5400-000-003-0</t>
  </si>
  <si>
    <t xml:space="preserve">Group Insurance - Health</t>
  </si>
  <si>
    <t xml:space="preserve">001-900-5400-000-005-0</t>
  </si>
  <si>
    <t xml:space="preserve">Group Insurance - Life</t>
  </si>
  <si>
    <t xml:space="preserve">001-900-5400-000-006-0</t>
  </si>
  <si>
    <t xml:space="preserve">Medicare</t>
  </si>
  <si>
    <t xml:space="preserve">001-900-5400-000-008-0</t>
  </si>
  <si>
    <t xml:space="preserve">HC Plan Mitigation</t>
  </si>
  <si>
    <t xml:space="preserve">DEPT #</t>
  </si>
  <si>
    <t xml:space="preserve">DEPARTMENT NAME</t>
  </si>
  <si>
    <t xml:space="preserve">FY 2023 REC.*</t>
  </si>
  <si>
    <t xml:space="preserve">FY22 – 23 CHANGE</t>
  </si>
  <si>
    <t xml:space="preserve">MODERATOR</t>
  </si>
  <si>
    <t xml:space="preserve">SELECTBOARD</t>
  </si>
  <si>
    <t xml:space="preserve">FINANCE COMMITTEE</t>
  </si>
  <si>
    <t xml:space="preserve">RESERVE FUND</t>
  </si>
  <si>
    <t xml:space="preserve">TOWN AUDITS</t>
  </si>
  <si>
    <t xml:space="preserve">ASSESSORS</t>
  </si>
  <si>
    <t xml:space="preserve">ASSESSORS WAGES</t>
  </si>
  <si>
    <t xml:space="preserve">TREASURER-COLLECTOR</t>
  </si>
  <si>
    <t xml:space="preserve">TREASURER-COLLECTOR WAGES</t>
  </si>
  <si>
    <t xml:space="preserve">TOWN ADMINISTRATION</t>
  </si>
  <si>
    <t xml:space="preserve">TOWN ADMINISTRATION WAGES</t>
  </si>
  <si>
    <t xml:space="preserve">LEGAL</t>
  </si>
  <si>
    <t xml:space="preserve">INFORMATION TECHNOLOGY</t>
  </si>
  <si>
    <t xml:space="preserve">TOWN CLERK</t>
  </si>
  <si>
    <t xml:space="preserve">TOWN CLERK WAGES</t>
  </si>
  <si>
    <t xml:space="preserve">REGISTRARS</t>
  </si>
  <si>
    <t xml:space="preserve">ELECTIONS</t>
  </si>
  <si>
    <t xml:space="preserve">OPEN SPACE</t>
  </si>
  <si>
    <t xml:space="preserve">CONSERVATION COMMISSION</t>
  </si>
  <si>
    <t xml:space="preserve">AGRICULTURAL COMMISSION</t>
  </si>
  <si>
    <t xml:space="preserve">PLANNING BOARD</t>
  </si>
  <si>
    <t xml:space="preserve">ZONING BOARD OF APPEALS</t>
  </si>
  <si>
    <t xml:space="preserve">PERSONNEL COMMITTEE</t>
  </si>
  <si>
    <t xml:space="preserve">BUILDING MAINTENANCE</t>
  </si>
  <si>
    <t xml:space="preserve">BUILDING MAINTENANCE WAGES</t>
  </si>
  <si>
    <t xml:space="preserve">TOWN INSURANCE</t>
  </si>
  <si>
    <t xml:space="preserve">POLICE</t>
  </si>
  <si>
    <t xml:space="preserve">POLICE WAGES</t>
  </si>
  <si>
    <t xml:space="preserve">FIRE</t>
  </si>
  <si>
    <t xml:space="preserve">FIRE WAGES</t>
  </si>
  <si>
    <t xml:space="preserve">AMBULANCE</t>
  </si>
  <si>
    <t xml:space="preserve">EMERGENCY MANAGEMENT</t>
  </si>
  <si>
    <t xml:space="preserve">ANIMAL CONTROL OFFICER</t>
  </si>
  <si>
    <t xml:space="preserve">TREE WARDEN</t>
  </si>
  <si>
    <t xml:space="preserve">HIGHWAY</t>
  </si>
  <si>
    <t xml:space="preserve">HIGHWAY WAGES</t>
  </si>
  <si>
    <t xml:space="preserve">SNOW &amp; ICE</t>
  </si>
  <si>
    <t xml:space="preserve">SNOW &amp; ICE WAGES</t>
  </si>
  <si>
    <t xml:space="preserve">TRANSFER STATION</t>
  </si>
  <si>
    <t xml:space="preserve">TRANSFER STATION WAGES</t>
  </si>
  <si>
    <t xml:space="preserve">CEMETERY</t>
  </si>
  <si>
    <t xml:space="preserve">BOARD OF HEALTH</t>
  </si>
  <si>
    <t xml:space="preserve">BOARD OF HEALTH WAGES</t>
  </si>
  <si>
    <t xml:space="preserve">COUNCIL ON AGING</t>
  </si>
  <si>
    <t xml:space="preserve">VETERANS</t>
  </si>
  <si>
    <t xml:space="preserve">PARKS, RECREATION, TRAILS</t>
  </si>
  <si>
    <t xml:space="preserve">FOREST &amp; TRAILS</t>
  </si>
  <si>
    <t xml:space="preserve">TOWN NEWSLETTER</t>
  </si>
  <si>
    <t xml:space="preserve">HISTORICAL COMMISSION</t>
  </si>
  <si>
    <t xml:space="preserve">DEBT SERVICE</t>
  </si>
  <si>
    <t xml:space="preserve">DEBT SERVICE INTEREST</t>
  </si>
  <si>
    <t xml:space="preserve">SHORT TERM INTEREST</t>
  </si>
  <si>
    <t xml:space="preserve">FRCOG (Town Nurse under Board of Health)</t>
  </si>
  <si>
    <t xml:space="preserve">EMPLOYEE COSTS</t>
  </si>
  <si>
    <t xml:space="preserve">B.</t>
  </si>
  <si>
    <t xml:space="preserve">GRAM SCH OPERATING</t>
  </si>
  <si>
    <t xml:space="preserve">GRAM SCH TRANSPORT</t>
  </si>
  <si>
    <t xml:space="preserve">C.</t>
  </si>
  <si>
    <t xml:space="preserve">FRONTIER REG OPERATING</t>
  </si>
  <si>
    <t xml:space="preserve">FRONTIER TRANSPORTATION</t>
  </si>
  <si>
    <t xml:space="preserve">FRONTIER CAPITAL ASSESSMENT</t>
  </si>
  <si>
    <t xml:space="preserve">FRANKLIN COUNTY TECHNICAL SCHOOL</t>
  </si>
  <si>
    <t xml:space="preserve">FCTS TRANSPORTATION</t>
  </si>
  <si>
    <t xml:space="preserve">320c</t>
  </si>
  <si>
    <t xml:space="preserve">FCTS CAPITAL ASSESSMENT</t>
  </si>
  <si>
    <t xml:space="preserve">D.</t>
  </si>
  <si>
    <t xml:space="preserve">OTHER TECHNICAL SCHOOLS</t>
  </si>
  <si>
    <t xml:space="preserve">OTHER TECH SCHOOLS TRANSPORTATION</t>
  </si>
  <si>
    <t xml:space="preserve">FY 21 to 22:</t>
  </si>
  <si>
    <t xml:space="preserve">GRAND TOTAL for Operating Budget:</t>
  </si>
  <si>
    <t xml:space="preserve">FY 22-23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</si>
</sst>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\$#,##0"/>
    <numFmt numFmtId="166" formatCode="#,##0.00"/>
    <numFmt numFmtId="167" formatCode="#,##0"/>
    <numFmt numFmtId="168" formatCode="m/d/yy;@"/>
    <numFmt numFmtId="169" formatCode="_(\$* #,##0.00_);_(\$* \(#,##0.00\);_(\$* \-??_);_(@_)"/>
    <numFmt numFmtId="170" formatCode="\$#,##0.00"/>
    <numFmt numFmtId="171" formatCode="0%"/>
    <numFmt numFmtId="172" formatCode="0.0%"/>
    <numFmt numFmtId="173" formatCode="m/d/yyyy"/>
    <numFmt numFmtId="174" formatCode="0.00%"/>
    <numFmt numFmtId="175" formatCode="[$$-409]#,##0;[RED]\-[$$-409]#,##0"/>
    <numFmt numFmtId="176" formatCode="#,##0_);\(#,##0\)"/>
    <numFmt numFmtId="177" formatCode="_(* #,##0.00_);_(* \(#,##0.00\);_(* \-??_);_(@_)"/>
    <numFmt numFmtId="178" formatCode="_(* #,##0_);_(* \(#,##0\);_(* \-??_);_(@_)"/>
    <numFmt numFmtId="179" formatCode="0"/>
  </numFmts>
  <fonts count="3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u val="single"/>
      <sz val="11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000000"/>
      <name val="Times New Roman"/>
      <family val="1"/>
      <charset val="1"/>
    </font>
    <font>
      <b val="true"/>
      <i val="true"/>
      <sz val="11"/>
      <color rgb="FF000000"/>
      <name val="Calibri"/>
      <family val="2"/>
      <charset val="1"/>
    </font>
    <font>
      <sz val="11"/>
      <name val="Times New Roman"/>
      <family val="1"/>
      <charset val="1"/>
    </font>
    <font>
      <b val="true"/>
      <sz val="11"/>
      <color rgb="FF0070C0"/>
      <name val="Times New Roman"/>
      <family val="1"/>
      <charset val="1"/>
    </font>
    <font>
      <sz val="11"/>
      <color rgb="FFFF0000"/>
      <name val="Times New Roman"/>
      <family val="1"/>
      <charset val="1"/>
    </font>
    <font>
      <u val="single"/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385724"/>
      <name val="Times New Roman"/>
      <family val="1"/>
      <charset val="1"/>
    </font>
    <font>
      <sz val="12"/>
      <name val="Times New Roman"/>
      <family val="1"/>
      <charset val="1"/>
    </font>
    <font>
      <b val="true"/>
      <sz val="12"/>
      <color rgb="FF0843B8"/>
      <name val="Times New Roman"/>
      <family val="1"/>
      <charset val="1"/>
    </font>
    <font>
      <b val="true"/>
      <sz val="11"/>
      <color rgb="FFFF0000"/>
      <name val="Times New Roman"/>
      <family val="1"/>
      <charset val="1"/>
    </font>
    <font>
      <b val="true"/>
      <sz val="11"/>
      <name val="Times New Roman"/>
      <family val="1"/>
      <charset val="1"/>
    </font>
    <font>
      <i val="true"/>
      <sz val="10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10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i val="true"/>
      <sz val="11"/>
      <color rgb="FF000000"/>
      <name val="Times New Roman"/>
      <family val="1"/>
      <charset val="1"/>
    </font>
    <font>
      <i val="true"/>
      <sz val="11"/>
      <color rgb="FFFF0000"/>
      <name val="Times New Roman"/>
      <family val="1"/>
      <charset val="1"/>
    </font>
    <font>
      <sz val="11"/>
      <color rgb="FF1F497D"/>
      <name val="Calibri"/>
      <family val="2"/>
      <charset val="1"/>
    </font>
    <font>
      <sz val="9"/>
      <color rgb="FF000000"/>
      <name val="Tahoma"/>
      <family val="2"/>
      <charset val="1"/>
    </font>
    <font>
      <b val="true"/>
      <sz val="10"/>
      <color rgb="FF000000"/>
      <name val="Times New Roman"/>
      <family val="1"/>
      <charset val="1"/>
    </font>
    <font>
      <i val="true"/>
      <sz val="10"/>
      <color rgb="FFFFFFFF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E2F0D9"/>
        <bgColor rgb="FFEDEDED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EDEDED"/>
      </patternFill>
    </fill>
    <fill>
      <patternFill patternType="solid">
        <fgColor rgb="FFEDEDED"/>
        <bgColor rgb="FFDEEBF7"/>
      </patternFill>
    </fill>
    <fill>
      <patternFill patternType="solid">
        <fgColor rgb="FFDAE3F3"/>
        <bgColor rgb="FFDEEBF7"/>
      </patternFill>
    </fill>
    <fill>
      <patternFill patternType="solid">
        <fgColor rgb="FFFFF2CC"/>
        <bgColor rgb="FFFBE5D6"/>
      </patternFill>
    </fill>
    <fill>
      <patternFill patternType="solid">
        <fgColor rgb="FFDEEBF7"/>
        <bgColor rgb="FFDAE3F3"/>
      </patternFill>
    </fill>
    <fill>
      <patternFill patternType="solid">
        <fgColor rgb="FFD6DCE5"/>
        <bgColor rgb="FFDAE3F3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4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4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1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3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8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9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6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3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9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6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6" borderId="1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5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5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5" borderId="1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2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9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9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7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26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28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4" fillId="0" borderId="29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4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9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9" fillId="0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3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2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3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4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4" fillId="0" borderId="3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2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4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24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29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2CC"/>
      <rgbColor rgb="FFDEEBF7"/>
      <rgbColor rgb="FF660066"/>
      <rgbColor rgb="FFFF8080"/>
      <rgbColor rgb="FF0070C0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EDEDED"/>
      <rgbColor rgb="FFC5E0B4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843B8"/>
      <rgbColor rgb="FF339966"/>
      <rgbColor rgb="FF003300"/>
      <rgbColor rgb="FF333300"/>
      <rgbColor rgb="FF993300"/>
      <rgbColor rgb="FF993366"/>
      <rgbColor rgb="FF1F497D"/>
      <rgbColor rgb="FF3857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sharedStrings" Target="sharedStrings.xml"/>
</Relationships>
</file>

<file path=xl/worksheets/_rels/sheet45.xml.rels><?xml version="1.0" encoding="UTF-8"?>
<Relationships xmlns="http://schemas.openxmlformats.org/package/2006/relationships"><Relationship Id="rId1" Type="http://schemas.openxmlformats.org/officeDocument/2006/relationships/comments" Target="../comments45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J7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G12" activeCellId="0" sqref="G1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1.57"/>
    <col collapsed="false" customWidth="true" hidden="false" outlineLevel="0" max="7" min="6" style="0" width="10"/>
    <col collapsed="false" customWidth="true" hidden="false" outlineLevel="0" max="10" min="10" style="0" width="9.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</row>
    <row r="3" customFormat="false" ht="15" hidden="false" customHeight="false" outlineLevel="0" collapsed="false">
      <c r="A3" s="2"/>
      <c r="B3" s="2"/>
      <c r="C3" s="2"/>
      <c r="D3" s="2"/>
      <c r="E3" s="2"/>
    </row>
    <row r="4" s="6" customFormat="true" ht="15" hidden="false" customHeight="false" outlineLevel="0" collapsed="false">
      <c r="A4" s="3" t="s">
        <v>2</v>
      </c>
      <c r="B4" s="4" t="s">
        <v>3</v>
      </c>
      <c r="C4" s="4"/>
      <c r="D4" s="4" t="s">
        <v>4</v>
      </c>
      <c r="E4" s="4"/>
      <c r="F4" s="4" t="s">
        <v>5</v>
      </c>
      <c r="G4" s="4"/>
      <c r="H4" s="4" t="s">
        <v>6</v>
      </c>
      <c r="I4" s="4"/>
      <c r="J4" s="5" t="s">
        <v>7</v>
      </c>
    </row>
    <row r="5" customFormat="false" ht="15" hidden="false" customHeight="false" outlineLevel="0" collapsed="false">
      <c r="A5" s="7"/>
      <c r="B5" s="8" t="s">
        <v>8</v>
      </c>
      <c r="C5" s="9" t="s">
        <v>9</v>
      </c>
      <c r="D5" s="8" t="s">
        <v>8</v>
      </c>
      <c r="E5" s="9" t="s">
        <v>9</v>
      </c>
      <c r="F5" s="10" t="s">
        <v>8</v>
      </c>
      <c r="G5" s="9" t="s">
        <v>9</v>
      </c>
      <c r="H5" s="10" t="s">
        <v>8</v>
      </c>
      <c r="I5" s="9" t="s">
        <v>9</v>
      </c>
      <c r="J5" s="11" t="s">
        <v>10</v>
      </c>
    </row>
    <row r="6" customFormat="false" ht="15" hidden="false" customHeight="false" outlineLevel="0" collapsed="false">
      <c r="A6" s="7" t="s">
        <v>11</v>
      </c>
      <c r="B6" s="12" t="n">
        <v>350</v>
      </c>
      <c r="C6" s="13" t="n">
        <v>350</v>
      </c>
      <c r="D6" s="12" t="n">
        <v>350</v>
      </c>
      <c r="E6" s="13" t="n">
        <v>350</v>
      </c>
      <c r="F6" s="12" t="n">
        <v>350</v>
      </c>
      <c r="G6" s="13" t="n">
        <v>350</v>
      </c>
      <c r="H6" s="12" t="n">
        <v>350</v>
      </c>
      <c r="I6" s="13"/>
      <c r="J6" s="14" t="n">
        <v>350</v>
      </c>
    </row>
    <row r="7" customFormat="false" ht="15" hidden="false" customHeight="false" outlineLevel="0" collapsed="false">
      <c r="A7" s="15" t="s">
        <v>12</v>
      </c>
      <c r="B7" s="12" t="n">
        <f aca="false">B6</f>
        <v>350</v>
      </c>
      <c r="C7" s="13" t="n">
        <f aca="false">C6</f>
        <v>350</v>
      </c>
      <c r="D7" s="12" t="n">
        <f aca="false">D6</f>
        <v>350</v>
      </c>
      <c r="E7" s="13" t="n">
        <f aca="false">E6</f>
        <v>350</v>
      </c>
      <c r="F7" s="12" t="n">
        <f aca="false">F6</f>
        <v>350</v>
      </c>
      <c r="G7" s="13" t="n">
        <f aca="false">G6</f>
        <v>350</v>
      </c>
      <c r="H7" s="12" t="n">
        <f aca="false">H6</f>
        <v>350</v>
      </c>
      <c r="I7" s="13"/>
      <c r="J7" s="16" t="n">
        <f aca="false">J6</f>
        <v>350</v>
      </c>
    </row>
  </sheetData>
  <mergeCells count="6">
    <mergeCell ref="A1:H1"/>
    <mergeCell ref="A2:H2"/>
    <mergeCell ref="B4:C4"/>
    <mergeCell ref="D4:E4"/>
    <mergeCell ref="F4:G4"/>
    <mergeCell ref="H4:I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N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I16" activeCellId="0" sqref="I16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2.43"/>
    <col collapsed="false" customWidth="true" hidden="false" outlineLevel="0" max="2" min="2" style="0" width="13.57"/>
    <col collapsed="false" customWidth="true" hidden="false" outlineLevel="0" max="7" min="3" style="0" width="10.71"/>
    <col collapsed="false" customWidth="true" hidden="false" outlineLevel="0" max="8" min="8" style="0" width="10.85"/>
    <col collapsed="false" customWidth="true" hidden="false" outlineLevel="0" max="15" min="9" style="0" width="10.71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7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</row>
    <row r="4" s="6" customFormat="true" ht="15" hidden="false" customHeight="false" outlineLevel="0" collapsed="false">
      <c r="A4" s="3" t="s">
        <v>119</v>
      </c>
      <c r="B4" s="137"/>
      <c r="C4" s="4" t="s">
        <v>4</v>
      </c>
      <c r="D4" s="4"/>
      <c r="E4" s="4" t="s">
        <v>5</v>
      </c>
      <c r="F4" s="4"/>
      <c r="G4" s="4" t="s">
        <v>6</v>
      </c>
      <c r="H4" s="4"/>
      <c r="I4" s="138" t="s">
        <v>7</v>
      </c>
    </row>
    <row r="5" customFormat="false" ht="15" hidden="false" customHeight="false" outlineLevel="0" collapsed="false">
      <c r="A5" s="7"/>
      <c r="B5" s="139"/>
      <c r="C5" s="53" t="s">
        <v>8</v>
      </c>
      <c r="D5" s="54" t="s">
        <v>9</v>
      </c>
      <c r="E5" s="8" t="s">
        <v>8</v>
      </c>
      <c r="F5" s="54" t="s">
        <v>9</v>
      </c>
      <c r="G5" s="140" t="s">
        <v>8</v>
      </c>
      <c r="H5" s="54" t="s">
        <v>9</v>
      </c>
      <c r="I5" s="141" t="s">
        <v>10</v>
      </c>
    </row>
    <row r="6" customFormat="false" ht="15" hidden="false" customHeight="false" outlineLevel="0" collapsed="false">
      <c r="A6" s="7" t="s">
        <v>120</v>
      </c>
      <c r="B6" s="139" t="s">
        <v>121</v>
      </c>
      <c r="C6" s="142" t="n">
        <v>11000</v>
      </c>
      <c r="D6" s="143" t="n">
        <v>8968.5</v>
      </c>
      <c r="E6" s="142" t="n">
        <v>10000</v>
      </c>
      <c r="F6" s="143"/>
      <c r="G6" s="142" t="n">
        <v>10000</v>
      </c>
      <c r="H6" s="143"/>
      <c r="I6" s="144" t="n">
        <v>11000</v>
      </c>
    </row>
    <row r="8" customFormat="false" ht="15" hidden="false" customHeight="false" outlineLevel="0" collapsed="false">
      <c r="A8" s="123"/>
    </row>
  </sheetData>
  <mergeCells count="5">
    <mergeCell ref="A1:M1"/>
    <mergeCell ref="A2:M2"/>
    <mergeCell ref="C4:D4"/>
    <mergeCell ref="E4:F4"/>
    <mergeCell ref="G4:H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K35"/>
  <sheetViews>
    <sheetView showFormulas="false" showGridLines="true" showRowColHeaders="true" showZeros="true" rightToLeft="false" tabSelected="false" showOutlineSymbols="true" defaultGridColor="true" view="normal" topLeftCell="C7" colorId="64" zoomScale="120" zoomScaleNormal="120" zoomScalePageLayoutView="100" workbookViewId="0">
      <selection pane="topLeft" activeCell="J35" activeCellId="0" sqref="J35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22.71"/>
    <col collapsed="false" customWidth="true" hidden="false" outlineLevel="0" max="2" min="2" style="0" width="36.28"/>
    <col collapsed="false" customWidth="true" hidden="false" outlineLevel="0" max="5" min="3" style="0" width="10.57"/>
    <col collapsed="false" customWidth="true" hidden="false" outlineLevel="0" max="6" min="6" style="0" width="12.71"/>
    <col collapsed="false" customWidth="true" hidden="false" outlineLevel="0" max="7" min="7" style="0" width="13.14"/>
    <col collapsed="false" customWidth="true" hidden="false" outlineLevel="0" max="8" min="8" style="0" width="18"/>
    <col collapsed="false" customWidth="true" hidden="false" outlineLevel="0" max="13" min="9" style="0" width="10.57"/>
    <col collapsed="false" customWidth="true" hidden="false" outlineLevel="0" max="14" min="14" style="0" width="11.71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" hidden="false" customHeight="false" outlineLevel="0" collapsed="false">
      <c r="A2" s="1" t="s">
        <v>122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</row>
    <row r="4" s="6" customFormat="true" ht="15" hidden="false" customHeight="false" outlineLevel="0" collapsed="false">
      <c r="A4" s="3" t="s">
        <v>123</v>
      </c>
      <c r="B4" s="3" t="s">
        <v>123</v>
      </c>
      <c r="C4" s="20" t="s">
        <v>5</v>
      </c>
      <c r="D4" s="20"/>
      <c r="E4" s="20" t="s">
        <v>6</v>
      </c>
      <c r="F4" s="20"/>
      <c r="G4" s="20" t="s">
        <v>7</v>
      </c>
      <c r="H4" s="20" t="s">
        <v>124</v>
      </c>
    </row>
    <row r="5" customFormat="false" ht="15" hidden="false" customHeight="false" outlineLevel="0" collapsed="false">
      <c r="A5" s="7"/>
      <c r="B5" s="7"/>
      <c r="C5" s="76" t="s">
        <v>8</v>
      </c>
      <c r="D5" s="145" t="s">
        <v>9</v>
      </c>
      <c r="E5" s="76" t="s">
        <v>8</v>
      </c>
      <c r="F5" s="145" t="s">
        <v>9</v>
      </c>
      <c r="G5" s="146" t="s">
        <v>10</v>
      </c>
    </row>
    <row r="6" customFormat="false" ht="15" hidden="false" customHeight="false" outlineLevel="0" collapsed="false">
      <c r="A6" s="7" t="s">
        <v>125</v>
      </c>
      <c r="B6" s="7" t="s">
        <v>91</v>
      </c>
      <c r="C6" s="84" t="n">
        <v>0</v>
      </c>
      <c r="D6" s="62" t="n">
        <v>409.68</v>
      </c>
      <c r="E6" s="84" t="n">
        <v>0</v>
      </c>
      <c r="F6" s="62"/>
      <c r="G6" s="67" t="s">
        <v>92</v>
      </c>
    </row>
    <row r="7" customFormat="false" ht="15" hidden="false" customHeight="false" outlineLevel="0" collapsed="false">
      <c r="A7" s="7" t="s">
        <v>126</v>
      </c>
      <c r="B7" s="7" t="s">
        <v>127</v>
      </c>
      <c r="C7" s="84" t="s">
        <v>92</v>
      </c>
      <c r="D7" s="62" t="s">
        <v>92</v>
      </c>
      <c r="E7" s="84" t="s">
        <v>92</v>
      </c>
      <c r="F7" s="62" t="s">
        <v>92</v>
      </c>
      <c r="G7" s="67" t="s">
        <v>92</v>
      </c>
    </row>
    <row r="8" customFormat="false" ht="15" hidden="false" customHeight="false" outlineLevel="0" collapsed="false">
      <c r="A8" s="7" t="s">
        <v>128</v>
      </c>
      <c r="B8" s="7" t="s">
        <v>129</v>
      </c>
      <c r="C8" s="147" t="n">
        <v>14651</v>
      </c>
      <c r="D8" s="148" t="n">
        <v>14479.64</v>
      </c>
      <c r="E8" s="147" t="n">
        <v>13446</v>
      </c>
      <c r="F8" s="147" t="n">
        <f aca="false">5185+1779</f>
        <v>6964</v>
      </c>
      <c r="G8" s="149" t="n">
        <v>14000</v>
      </c>
      <c r="H8" s="150" t="n">
        <f aca="false">(G8-E8)/E8</f>
        <v>0.0412018444146958</v>
      </c>
    </row>
    <row r="9" customFormat="false" ht="15" hidden="false" customHeight="false" outlineLevel="0" collapsed="false">
      <c r="A9" s="7" t="s">
        <v>130</v>
      </c>
      <c r="B9" s="7" t="s">
        <v>131</v>
      </c>
      <c r="C9" s="151" t="n">
        <v>17780</v>
      </c>
      <c r="D9" s="152" t="n">
        <v>16339.52</v>
      </c>
      <c r="E9" s="151" t="n">
        <v>22140</v>
      </c>
      <c r="F9" s="151" t="n">
        <f aca="false">8615+594</f>
        <v>9209</v>
      </c>
      <c r="G9" s="153" t="n">
        <f aca="false">F24</f>
        <v>26242</v>
      </c>
      <c r="H9" s="150" t="n">
        <f aca="false">(G9-E9)/E9</f>
        <v>0.185275519421861</v>
      </c>
    </row>
    <row r="10" customFormat="false" ht="15" hidden="false" customHeight="false" outlineLevel="0" collapsed="false">
      <c r="A10" s="7" t="s">
        <v>132</v>
      </c>
      <c r="B10" s="7" t="s">
        <v>133</v>
      </c>
      <c r="C10" s="147" t="n">
        <v>2000</v>
      </c>
      <c r="D10" s="148" t="n">
        <v>1199</v>
      </c>
      <c r="E10" s="147" t="n">
        <v>2000</v>
      </c>
      <c r="F10" s="147" t="n">
        <v>3760</v>
      </c>
      <c r="G10" s="149" t="n">
        <v>2000</v>
      </c>
      <c r="H10" s="150" t="n">
        <f aca="false">(G10-E10)/E10</f>
        <v>0</v>
      </c>
    </row>
    <row r="11" customFormat="false" ht="15" hidden="false" customHeight="false" outlineLevel="0" collapsed="false">
      <c r="A11" s="7" t="s">
        <v>134</v>
      </c>
      <c r="B11" s="7" t="s">
        <v>118</v>
      </c>
      <c r="C11" s="84" t="s">
        <v>92</v>
      </c>
      <c r="D11" s="62" t="s">
        <v>92</v>
      </c>
      <c r="E11" s="84" t="s">
        <v>92</v>
      </c>
      <c r="F11" s="62" t="s">
        <v>92</v>
      </c>
      <c r="G11" s="67" t="s">
        <v>92</v>
      </c>
      <c r="H11" s="150"/>
    </row>
    <row r="12" s="6" customFormat="true" ht="15" hidden="false" customHeight="false" outlineLevel="0" collapsed="false">
      <c r="A12" s="15" t="s">
        <v>12</v>
      </c>
      <c r="B12" s="15" t="s">
        <v>12</v>
      </c>
      <c r="C12" s="86" t="n">
        <f aca="false">SUM(C6:C11)</f>
        <v>34431</v>
      </c>
      <c r="D12" s="87" t="n">
        <f aca="false">SUM(D6:D11)</f>
        <v>32427.84</v>
      </c>
      <c r="E12" s="86" t="n">
        <f aca="false">SUM(E6:E11)</f>
        <v>37586</v>
      </c>
      <c r="F12" s="87" t="n">
        <f aca="false">SUM(F6:F11)</f>
        <v>19933</v>
      </c>
      <c r="G12" s="88" t="n">
        <f aca="false">SUM(G6:G11)</f>
        <v>42242</v>
      </c>
      <c r="H12" s="150" t="n">
        <f aca="false">(G12-E12)/E12</f>
        <v>0.123875911243548</v>
      </c>
    </row>
    <row r="13" customFormat="false" ht="15" hidden="false" customHeight="false" outlineLevel="0" collapsed="false">
      <c r="B13" s="2" t="s">
        <v>135</v>
      </c>
    </row>
    <row r="14" customFormat="false" ht="15" hidden="false" customHeight="false" outlineLevel="0" collapsed="false">
      <c r="B14" s="2" t="s">
        <v>136</v>
      </c>
    </row>
    <row r="15" customFormat="false" ht="15" hidden="false" customHeight="false" outlineLevel="0" collapsed="false">
      <c r="B15" s="2"/>
    </row>
    <row r="16" customFormat="false" ht="15" hidden="false" customHeight="false" outlineLevel="0" collapsed="false">
      <c r="A16" s="154"/>
    </row>
    <row r="17" customFormat="false" ht="13.8" hidden="false" customHeight="false" outlineLevel="0" collapsed="false">
      <c r="C17" s="20" t="s">
        <v>137</v>
      </c>
      <c r="D17" s="20" t="s">
        <v>138</v>
      </c>
      <c r="F17" s="20" t="s">
        <v>139</v>
      </c>
    </row>
    <row r="18" customFormat="false" ht="13.8" hidden="false" customHeight="false" outlineLevel="0" collapsed="false">
      <c r="A18" s="155"/>
      <c r="B18" s="2" t="s">
        <v>140</v>
      </c>
      <c r="C18" s="156" t="n">
        <v>230</v>
      </c>
      <c r="D18" s="156" t="n">
        <v>2760</v>
      </c>
      <c r="E18" s="156"/>
      <c r="F18" s="156" t="n">
        <f aca="false">170*12</f>
        <v>2040</v>
      </c>
      <c r="G18" s="127"/>
    </row>
    <row r="19" customFormat="false" ht="13.8" hidden="false" customHeight="false" outlineLevel="0" collapsed="false">
      <c r="B19" s="2" t="s">
        <v>141</v>
      </c>
      <c r="C19" s="156" t="n">
        <v>465</v>
      </c>
      <c r="D19" s="156" t="n">
        <v>5580</v>
      </c>
      <c r="E19" s="156"/>
      <c r="F19" s="156" t="n">
        <f aca="false">625*12</f>
        <v>7500</v>
      </c>
      <c r="G19" s="127" t="s">
        <v>142</v>
      </c>
    </row>
    <row r="20" customFormat="false" ht="13.8" hidden="false" customHeight="false" outlineLevel="0" collapsed="false">
      <c r="B20" s="2" t="s">
        <v>143</v>
      </c>
      <c r="C20" s="156" t="n">
        <v>200</v>
      </c>
      <c r="D20" s="156" t="n">
        <v>2400</v>
      </c>
      <c r="E20" s="156"/>
      <c r="F20" s="156" t="n">
        <v>2488</v>
      </c>
      <c r="G20" s="127"/>
      <c r="H20" s="2" t="s">
        <v>144</v>
      </c>
      <c r="I20" s="156" t="n">
        <f aca="false">104*12</f>
        <v>1248</v>
      </c>
    </row>
    <row r="21" customFormat="false" ht="13.8" hidden="false" customHeight="false" outlineLevel="0" collapsed="false">
      <c r="B21" s="2" t="s">
        <v>145</v>
      </c>
      <c r="C21" s="156" t="n">
        <v>350</v>
      </c>
      <c r="D21" s="156" t="n">
        <v>4200</v>
      </c>
      <c r="E21" s="156"/>
      <c r="F21" s="156" t="n">
        <f aca="false">325*12</f>
        <v>3900</v>
      </c>
      <c r="G21" s="127"/>
      <c r="H21" s="2" t="s">
        <v>146</v>
      </c>
      <c r="I21" s="156" t="n">
        <f aca="false">189*12</f>
        <v>2268</v>
      </c>
    </row>
    <row r="22" customFormat="false" ht="13.8" hidden="false" customHeight="false" outlineLevel="0" collapsed="false">
      <c r="B22" s="2" t="s">
        <v>147</v>
      </c>
      <c r="C22" s="156" t="n">
        <v>300</v>
      </c>
      <c r="D22" s="156" t="n">
        <v>3600</v>
      </c>
      <c r="E22" s="156"/>
      <c r="F22" s="156" t="n">
        <f aca="false">I24</f>
        <v>7596</v>
      </c>
      <c r="G22" s="157" t="s">
        <v>148</v>
      </c>
      <c r="H22" s="2" t="s">
        <v>149</v>
      </c>
      <c r="I22" s="156" t="n">
        <f aca="false">140*12</f>
        <v>1680</v>
      </c>
    </row>
    <row r="23" customFormat="false" ht="13.8" hidden="false" customHeight="false" outlineLevel="0" collapsed="false">
      <c r="B23" s="158" t="s">
        <v>150</v>
      </c>
      <c r="C23" s="159" t="n">
        <v>300</v>
      </c>
      <c r="D23" s="159" t="n">
        <v>3600</v>
      </c>
      <c r="E23" s="156"/>
      <c r="F23" s="156" t="n">
        <v>2718</v>
      </c>
      <c r="G23" s="127"/>
      <c r="H23" s="2" t="s">
        <v>151</v>
      </c>
      <c r="I23" s="156" t="n">
        <f aca="false">200*12</f>
        <v>2400</v>
      </c>
    </row>
    <row r="24" customFormat="false" ht="13.8" hidden="false" customHeight="false" outlineLevel="0" collapsed="false">
      <c r="B24" s="21" t="s">
        <v>12</v>
      </c>
      <c r="C24" s="160"/>
      <c r="D24" s="161" t="n">
        <f aca="false">SUM(D18:D23)</f>
        <v>22140</v>
      </c>
      <c r="E24" s="162"/>
      <c r="F24" s="161" t="n">
        <f aca="false">SUM(F18:F23)</f>
        <v>26242</v>
      </c>
      <c r="G24" s="163"/>
      <c r="I24" s="160" t="n">
        <f aca="false">SUM(I20:I23)</f>
        <v>7596</v>
      </c>
    </row>
    <row r="25" customFormat="false" ht="13.8" hidden="false" customHeight="false" outlineLevel="0" collapsed="false">
      <c r="E25" s="155" t="s">
        <v>152</v>
      </c>
      <c r="F25" s="160" t="n">
        <f aca="false">F24-D24</f>
        <v>4102</v>
      </c>
    </row>
    <row r="26" customFormat="false" ht="15" hidden="false" customHeight="false" outlineLevel="0" collapsed="false">
      <c r="A26" s="123"/>
    </row>
    <row r="27" customFormat="false" ht="13.8" hidden="false" customHeight="false" outlineLevel="0" collapsed="false">
      <c r="I27" s="21" t="s">
        <v>153</v>
      </c>
    </row>
    <row r="28" customFormat="false" ht="13.8" hidden="false" customHeight="false" outlineLevel="0" collapsed="false">
      <c r="I28" s="21"/>
    </row>
    <row r="29" customFormat="false" ht="13.8" hidden="false" customHeight="false" outlineLevel="0" collapsed="false">
      <c r="H29" s="2" t="s">
        <v>140</v>
      </c>
      <c r="I29" s="156" t="n">
        <f aca="false">F18-D18</f>
        <v>-720</v>
      </c>
    </row>
    <row r="30" customFormat="false" ht="13.8" hidden="false" customHeight="false" outlineLevel="0" collapsed="false">
      <c r="H30" s="127" t="s">
        <v>154</v>
      </c>
      <c r="I30" s="156" t="n">
        <f aca="false">F19-D19</f>
        <v>1920</v>
      </c>
    </row>
    <row r="31" customFormat="false" ht="13.8" hidden="false" customHeight="false" outlineLevel="0" collapsed="false">
      <c r="H31" s="127" t="s">
        <v>155</v>
      </c>
      <c r="I31" s="156" t="n">
        <f aca="false">F20-D20</f>
        <v>88</v>
      </c>
    </row>
    <row r="32" customFormat="false" ht="13.8" hidden="false" customHeight="false" outlineLevel="0" collapsed="false">
      <c r="H32" s="2" t="s">
        <v>156</v>
      </c>
      <c r="I32" s="156" t="n">
        <f aca="false">F21-D21</f>
        <v>-300</v>
      </c>
    </row>
    <row r="33" customFormat="false" ht="13.8" hidden="false" customHeight="false" outlineLevel="0" collapsed="false">
      <c r="H33" s="127" t="s">
        <v>150</v>
      </c>
      <c r="I33" s="156" t="n">
        <f aca="false">F23-D23</f>
        <v>-882</v>
      </c>
    </row>
    <row r="34" customFormat="false" ht="13.8" hidden="false" customHeight="false" outlineLevel="0" collapsed="false">
      <c r="H34" s="2" t="s">
        <v>157</v>
      </c>
      <c r="I34" s="156" t="n">
        <f aca="false">F22-D22</f>
        <v>3996</v>
      </c>
    </row>
    <row r="35" customFormat="false" ht="13.8" hidden="false" customHeight="false" outlineLevel="0" collapsed="false">
      <c r="H35" s="21" t="s">
        <v>12</v>
      </c>
      <c r="I35" s="160" t="n">
        <f aca="false">SUM(I29:I34)</f>
        <v>4102</v>
      </c>
    </row>
  </sheetData>
  <mergeCells count="4">
    <mergeCell ref="A1:K1"/>
    <mergeCell ref="A2:K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N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3"/>
    <col collapsed="false" customWidth="true" hidden="false" outlineLevel="0" max="2" min="2" style="2" width="20.57"/>
    <col collapsed="false" customWidth="true" hidden="false" outlineLevel="0" max="12" min="3" style="2" width="10.71"/>
    <col collapsed="false" customWidth="true" hidden="false" outlineLevel="0" max="13" min="13" style="2" width="11.57"/>
    <col collapsed="false" customWidth="true" hidden="false" outlineLevel="0" max="14" min="14" style="2" width="12.14"/>
    <col collapsed="false" customWidth="true" hidden="false" outlineLevel="0" max="15" min="15" style="2" width="11.57"/>
    <col collapsed="false" customWidth="false" hidden="false" outlineLevel="0" max="1024" min="16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5" hidden="false" customHeight="false" outlineLevel="0" collapsed="false">
      <c r="A2" s="1" t="s">
        <v>158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="21" customFormat="true" ht="14.25" hidden="false" customHeight="false" outlineLevel="0" collapsed="false">
      <c r="A4" s="3" t="s">
        <v>159</v>
      </c>
      <c r="B4" s="3" t="s">
        <v>159</v>
      </c>
      <c r="C4" s="20" t="s">
        <v>5</v>
      </c>
      <c r="D4" s="20"/>
      <c r="E4" s="20" t="s">
        <v>6</v>
      </c>
      <c r="F4" s="20"/>
      <c r="G4" s="20" t="s">
        <v>7</v>
      </c>
      <c r="H4" s="164" t="n">
        <v>0.02</v>
      </c>
      <c r="I4" s="165" t="n">
        <v>0.025</v>
      </c>
      <c r="J4" s="164" t="n">
        <v>0.03</v>
      </c>
    </row>
    <row r="5" customFormat="false" ht="15" hidden="false" customHeight="false" outlineLevel="0" collapsed="false">
      <c r="A5" s="7"/>
      <c r="B5" s="7"/>
      <c r="C5" s="58" t="s">
        <v>8</v>
      </c>
      <c r="D5" s="59" t="s">
        <v>9</v>
      </c>
      <c r="E5" s="58" t="s">
        <v>8</v>
      </c>
      <c r="F5" s="59" t="s">
        <v>9</v>
      </c>
      <c r="G5" s="60" t="s">
        <v>10</v>
      </c>
      <c r="H5" s="7"/>
      <c r="I5" s="7"/>
      <c r="J5" s="7"/>
    </row>
    <row r="6" customFormat="false" ht="15" hidden="false" customHeight="false" outlineLevel="0" collapsed="false">
      <c r="A6" s="7" t="s">
        <v>160</v>
      </c>
      <c r="B6" s="7" t="s">
        <v>161</v>
      </c>
      <c r="C6" s="40" t="n">
        <v>34513</v>
      </c>
      <c r="D6" s="41" t="n">
        <v>34868</v>
      </c>
      <c r="E6" s="40" t="n">
        <v>37500</v>
      </c>
      <c r="F6" s="166" t="n">
        <v>17674.9</v>
      </c>
      <c r="G6" s="42" t="n">
        <v>37500</v>
      </c>
      <c r="H6" s="42" t="n">
        <f aca="false">(G6*H4)+G6</f>
        <v>38250</v>
      </c>
      <c r="I6" s="42" t="n">
        <f aca="false">(H6*I4)+H6</f>
        <v>39206.25</v>
      </c>
      <c r="J6" s="42" t="n">
        <f aca="false">(I6*J4)+I6</f>
        <v>40382.4375</v>
      </c>
    </row>
    <row r="7" customFormat="false" ht="15" hidden="false" customHeight="false" outlineLevel="0" collapsed="false">
      <c r="A7" s="7" t="s">
        <v>162</v>
      </c>
      <c r="B7" s="7" t="s">
        <v>163</v>
      </c>
      <c r="C7" s="40" t="n">
        <v>0</v>
      </c>
      <c r="D7" s="41" t="n">
        <v>840.68</v>
      </c>
      <c r="E7" s="40" t="n">
        <v>0</v>
      </c>
      <c r="F7" s="41"/>
      <c r="G7" s="42"/>
      <c r="H7" s="42" t="n">
        <f aca="false">(G7*H4)+G7</f>
        <v>0</v>
      </c>
      <c r="I7" s="42" t="n">
        <f aca="false">(H7*I4)+H7</f>
        <v>0</v>
      </c>
      <c r="J7" s="42" t="n">
        <f aca="false">(I7*J4)+I7</f>
        <v>0</v>
      </c>
    </row>
    <row r="8" s="21" customFormat="true" ht="14.25" hidden="false" customHeight="false" outlineLevel="0" collapsed="false">
      <c r="A8" s="15" t="s">
        <v>46</v>
      </c>
      <c r="B8" s="15"/>
      <c r="C8" s="50" t="n">
        <f aca="false">C6+C7</f>
        <v>34513</v>
      </c>
      <c r="D8" s="87" t="n">
        <f aca="false">D6+D7</f>
        <v>35708.68</v>
      </c>
      <c r="E8" s="50" t="n">
        <f aca="false">E6+E7</f>
        <v>37500</v>
      </c>
      <c r="F8" s="50" t="n">
        <f aca="false">F6+F7</f>
        <v>17674.9</v>
      </c>
      <c r="G8" s="89" t="n">
        <f aca="false">G6+G7</f>
        <v>37500</v>
      </c>
      <c r="H8" s="89" t="n">
        <f aca="false">H6+H7</f>
        <v>38250</v>
      </c>
      <c r="I8" s="89" t="n">
        <f aca="false">I6+I7</f>
        <v>39206.25</v>
      </c>
      <c r="J8" s="89" t="n">
        <f aca="false">J6+J7</f>
        <v>40382.4375</v>
      </c>
    </row>
    <row r="9" customFormat="false" ht="15" hidden="false" customHeight="false" outlineLevel="0" collapsed="false">
      <c r="A9" s="7" t="s">
        <v>164</v>
      </c>
      <c r="B9" s="7" t="s">
        <v>48</v>
      </c>
      <c r="C9" s="40"/>
      <c r="D9" s="41"/>
      <c r="E9" s="40" t="n">
        <v>1500</v>
      </c>
      <c r="F9" s="41" t="n">
        <v>196</v>
      </c>
      <c r="G9" s="42" t="n">
        <v>1500</v>
      </c>
      <c r="H9" s="42" t="n">
        <v>1500</v>
      </c>
      <c r="I9" s="42" t="n">
        <v>1500</v>
      </c>
      <c r="J9" s="42" t="n">
        <v>1500</v>
      </c>
    </row>
    <row r="10" customFormat="false" ht="15" hidden="false" customHeight="false" outlineLevel="0" collapsed="false">
      <c r="A10" s="7" t="s">
        <v>165</v>
      </c>
      <c r="B10" s="7" t="s">
        <v>166</v>
      </c>
      <c r="C10" s="40" t="n">
        <v>50</v>
      </c>
      <c r="D10" s="41" t="n">
        <v>0</v>
      </c>
      <c r="E10" s="40" t="n">
        <v>50</v>
      </c>
      <c r="F10" s="41" t="n">
        <v>0</v>
      </c>
      <c r="G10" s="42" t="n">
        <v>50</v>
      </c>
      <c r="H10" s="42" t="n">
        <v>50</v>
      </c>
      <c r="I10" s="42" t="n">
        <v>50</v>
      </c>
      <c r="J10" s="42" t="n">
        <v>50</v>
      </c>
    </row>
    <row r="11" customFormat="false" ht="15" hidden="false" customHeight="false" outlineLevel="0" collapsed="false">
      <c r="A11" s="7" t="s">
        <v>167</v>
      </c>
      <c r="B11" s="7" t="s">
        <v>168</v>
      </c>
      <c r="C11" s="40" t="n">
        <v>0</v>
      </c>
      <c r="D11" s="41" t="n">
        <v>0</v>
      </c>
      <c r="E11" s="40" t="n">
        <v>0</v>
      </c>
      <c r="F11" s="41" t="n">
        <v>0</v>
      </c>
      <c r="G11" s="42" t="n">
        <v>0</v>
      </c>
      <c r="H11" s="42" t="n">
        <v>0</v>
      </c>
      <c r="I11" s="42" t="n">
        <v>0</v>
      </c>
      <c r="J11" s="42" t="n">
        <v>0</v>
      </c>
    </row>
    <row r="12" customFormat="false" ht="15" hidden="false" customHeight="false" outlineLevel="0" collapsed="false">
      <c r="A12" s="7" t="s">
        <v>169</v>
      </c>
      <c r="B12" s="7" t="s">
        <v>56</v>
      </c>
      <c r="C12" s="40" t="n">
        <v>900</v>
      </c>
      <c r="D12" s="41" t="n">
        <v>910</v>
      </c>
      <c r="E12" s="40" t="n">
        <v>1000</v>
      </c>
      <c r="F12" s="41" t="n">
        <v>1000</v>
      </c>
      <c r="G12" s="42" t="n">
        <v>1200</v>
      </c>
      <c r="H12" s="42" t="n">
        <v>1200</v>
      </c>
      <c r="I12" s="42" t="n">
        <v>1200</v>
      </c>
      <c r="J12" s="42" t="n">
        <v>1200</v>
      </c>
    </row>
    <row r="13" customFormat="false" ht="15" hidden="false" customHeight="false" outlineLevel="0" collapsed="false">
      <c r="A13" s="7" t="s">
        <v>170</v>
      </c>
      <c r="B13" s="7" t="s">
        <v>105</v>
      </c>
      <c r="C13" s="40" t="n">
        <v>400</v>
      </c>
      <c r="D13" s="41" t="n">
        <v>280</v>
      </c>
      <c r="E13" s="40" t="n">
        <v>400</v>
      </c>
      <c r="F13" s="41" t="n">
        <v>270</v>
      </c>
      <c r="G13" s="42" t="n">
        <v>400</v>
      </c>
      <c r="H13" s="42" t="n">
        <v>400</v>
      </c>
      <c r="I13" s="42" t="n">
        <v>400</v>
      </c>
      <c r="J13" s="42" t="n">
        <v>400</v>
      </c>
    </row>
    <row r="14" customFormat="false" ht="15" hidden="false" customHeight="false" outlineLevel="0" collapsed="false">
      <c r="A14" s="7" t="s">
        <v>171</v>
      </c>
      <c r="B14" s="7" t="s">
        <v>107</v>
      </c>
      <c r="C14" s="40" t="n">
        <v>2100</v>
      </c>
      <c r="D14" s="41" t="n">
        <v>0</v>
      </c>
      <c r="E14" s="40" t="n">
        <v>2100</v>
      </c>
      <c r="F14" s="41" t="n">
        <v>608.55</v>
      </c>
      <c r="G14" s="42" t="n">
        <v>2100</v>
      </c>
      <c r="H14" s="42" t="n">
        <v>2100</v>
      </c>
      <c r="I14" s="42" t="n">
        <v>2100</v>
      </c>
      <c r="J14" s="42" t="n">
        <v>2100</v>
      </c>
    </row>
    <row r="15" customFormat="false" ht="15" hidden="false" customHeight="false" outlineLevel="0" collapsed="false">
      <c r="A15" s="7" t="s">
        <v>172</v>
      </c>
      <c r="B15" s="7" t="s">
        <v>111</v>
      </c>
      <c r="C15" s="40" t="n">
        <v>1700</v>
      </c>
      <c r="D15" s="41" t="n">
        <v>311.8</v>
      </c>
      <c r="E15" s="40" t="n">
        <v>1700</v>
      </c>
      <c r="F15" s="41" t="n">
        <v>330</v>
      </c>
      <c r="G15" s="42" t="n">
        <v>1500</v>
      </c>
      <c r="H15" s="42" t="n">
        <v>1500</v>
      </c>
      <c r="I15" s="42" t="n">
        <v>1500</v>
      </c>
      <c r="J15" s="42" t="n">
        <v>1500</v>
      </c>
    </row>
    <row r="16" customFormat="false" ht="15" hidden="false" customHeight="false" outlineLevel="0" collapsed="false">
      <c r="A16" s="7" t="s">
        <v>173</v>
      </c>
      <c r="B16" s="7" t="s">
        <v>174</v>
      </c>
      <c r="C16" s="40" t="n">
        <v>500</v>
      </c>
      <c r="D16" s="41" t="n">
        <v>357.83</v>
      </c>
      <c r="E16" s="40" t="n">
        <v>500</v>
      </c>
      <c r="F16" s="41" t="n">
        <v>177.79</v>
      </c>
      <c r="G16" s="42" t="n">
        <v>500</v>
      </c>
      <c r="H16" s="42" t="n">
        <v>500</v>
      </c>
      <c r="I16" s="42" t="n">
        <v>500</v>
      </c>
      <c r="J16" s="42" t="n">
        <v>500</v>
      </c>
    </row>
    <row r="17" customFormat="false" ht="15" hidden="false" customHeight="false" outlineLevel="0" collapsed="false">
      <c r="A17" s="7" t="s">
        <v>175</v>
      </c>
      <c r="B17" s="7" t="s">
        <v>176</v>
      </c>
      <c r="C17" s="40" t="n">
        <v>500</v>
      </c>
      <c r="D17" s="41" t="n">
        <v>0</v>
      </c>
      <c r="E17" s="40" t="n">
        <v>500</v>
      </c>
      <c r="F17" s="41" t="n">
        <v>500</v>
      </c>
      <c r="G17" s="42" t="n">
        <v>500</v>
      </c>
      <c r="H17" s="42" t="n">
        <v>500</v>
      </c>
      <c r="I17" s="42" t="n">
        <v>500</v>
      </c>
      <c r="J17" s="42" t="n">
        <v>500</v>
      </c>
    </row>
    <row r="18" s="21" customFormat="true" ht="14.25" hidden="false" customHeight="false" outlineLevel="0" collapsed="false">
      <c r="A18" s="15" t="s">
        <v>67</v>
      </c>
      <c r="B18" s="15"/>
      <c r="C18" s="117" t="n">
        <f aca="false">SUM(C9:C17)</f>
        <v>6150</v>
      </c>
      <c r="D18" s="118" t="n">
        <f aca="false">SUM(D9:D17)</f>
        <v>1859.63</v>
      </c>
      <c r="E18" s="117" t="n">
        <f aca="false">SUM(E9:E17)</f>
        <v>7750</v>
      </c>
      <c r="F18" s="118" t="n">
        <f aca="false">SUM(F9:F17)</f>
        <v>3082.34</v>
      </c>
      <c r="G18" s="119" t="n">
        <f aca="false">SUM(G9:G17)</f>
        <v>7750</v>
      </c>
      <c r="H18" s="119" t="n">
        <f aca="false">G18</f>
        <v>7750</v>
      </c>
      <c r="I18" s="119" t="n">
        <f aca="false">H18</f>
        <v>7750</v>
      </c>
      <c r="J18" s="119" t="n">
        <f aca="false">I18</f>
        <v>7750</v>
      </c>
    </row>
    <row r="19" s="21" customFormat="true" ht="14.25" hidden="false" customHeight="false" outlineLevel="0" collapsed="false">
      <c r="A19" s="15" t="s">
        <v>12</v>
      </c>
      <c r="B19" s="15" t="s">
        <v>12</v>
      </c>
      <c r="C19" s="167" t="n">
        <f aca="false">C8+C18</f>
        <v>40663</v>
      </c>
      <c r="D19" s="168" t="n">
        <f aca="false">D8+D18</f>
        <v>37568.31</v>
      </c>
      <c r="E19" s="167" t="n">
        <f aca="false">E8+E18</f>
        <v>45250</v>
      </c>
      <c r="F19" s="167" t="n">
        <f aca="false">F8+F18</f>
        <v>20757.24</v>
      </c>
      <c r="G19" s="169" t="n">
        <f aca="false">G8+G18</f>
        <v>45250</v>
      </c>
      <c r="H19" s="169" t="n">
        <f aca="false">H8+H18</f>
        <v>46000</v>
      </c>
      <c r="I19" s="169" t="n">
        <f aca="false">I8+I18</f>
        <v>46956.25</v>
      </c>
      <c r="J19" s="169" t="n">
        <f aca="false">J8+J18</f>
        <v>48132.4375</v>
      </c>
    </row>
    <row r="20" customFormat="false" ht="15" hidden="false" customHeight="false" outlineLevel="0" collapsed="false">
      <c r="N20" s="170"/>
    </row>
    <row r="21" customFormat="false" ht="15" hidden="false" customHeight="false" outlineLevel="0" collapsed="false">
      <c r="A21" s="136"/>
      <c r="B21" s="136"/>
    </row>
  </sheetData>
  <mergeCells count="4">
    <mergeCell ref="A1:M1"/>
    <mergeCell ref="A2:M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O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15"/>
    <col collapsed="false" customWidth="true" hidden="false" outlineLevel="0" max="3" min="3" style="0" width="10.14"/>
    <col collapsed="false" customWidth="true" hidden="false" outlineLevel="0" max="4" min="4" style="0" width="9.28"/>
    <col collapsed="false" customWidth="true" hidden="false" outlineLevel="0" max="5" min="5" style="0" width="10.14"/>
    <col collapsed="false" customWidth="true" hidden="false" outlineLevel="0" max="6" min="6" style="0" width="9.28"/>
    <col collapsed="false" customWidth="true" hidden="false" outlineLevel="0" max="9" min="7" style="0" width="10.14"/>
    <col collapsed="false" customWidth="true" hidden="false" outlineLevel="0" max="10" min="10" style="0" width="9.28"/>
    <col collapsed="false" customWidth="true" hidden="false" outlineLevel="0" max="13" min="11" style="0" width="10.14"/>
    <col collapsed="false" customWidth="true" hidden="false" outlineLevel="0" max="14" min="14" style="0" width="9.28"/>
    <col collapsed="false" customWidth="true" hidden="false" outlineLevel="0" max="15" min="15" style="0" width="10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15" hidden="false" customHeight="false" outlineLevel="0" collapsed="false">
      <c r="A2" s="1" t="s">
        <v>158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</row>
    <row r="4" customFormat="false" ht="15" hidden="false" customHeight="false" outlineLevel="0" collapsed="false">
      <c r="A4" s="3" t="s">
        <v>177</v>
      </c>
      <c r="B4" s="171"/>
      <c r="C4" s="4" t="s">
        <v>5</v>
      </c>
      <c r="D4" s="4"/>
      <c r="E4" s="4" t="s">
        <v>6</v>
      </c>
      <c r="F4" s="4"/>
      <c r="G4" s="172" t="s">
        <v>7</v>
      </c>
    </row>
    <row r="5" customFormat="false" ht="15" hidden="false" customHeight="false" outlineLevel="0" collapsed="false">
      <c r="A5" s="7"/>
      <c r="B5" s="139"/>
      <c r="C5" s="173" t="s">
        <v>8</v>
      </c>
      <c r="D5" s="54" t="s">
        <v>9</v>
      </c>
      <c r="E5" s="173" t="s">
        <v>8</v>
      </c>
      <c r="F5" s="54" t="s">
        <v>9</v>
      </c>
      <c r="G5" s="174" t="s">
        <v>10</v>
      </c>
    </row>
    <row r="6" customFormat="false" ht="15" hidden="false" customHeight="false" outlineLevel="0" collapsed="false">
      <c r="A6" s="7" t="s">
        <v>178</v>
      </c>
      <c r="B6" s="139" t="s">
        <v>161</v>
      </c>
      <c r="C6" s="175" t="n">
        <v>1000</v>
      </c>
      <c r="D6" s="56" t="n">
        <v>1000</v>
      </c>
      <c r="E6" s="175" t="n">
        <v>1000</v>
      </c>
      <c r="F6" s="56" t="n">
        <v>1000</v>
      </c>
      <c r="G6" s="176" t="n">
        <v>1200</v>
      </c>
    </row>
    <row r="7" customFormat="false" ht="15" hidden="false" customHeight="false" outlineLevel="0" collapsed="false">
      <c r="A7" s="7" t="s">
        <v>179</v>
      </c>
      <c r="B7" s="139" t="s">
        <v>62</v>
      </c>
      <c r="C7" s="175" t="n">
        <v>500</v>
      </c>
      <c r="D7" s="56" t="n">
        <v>457.04</v>
      </c>
      <c r="E7" s="175" t="n">
        <v>500</v>
      </c>
      <c r="F7" s="56" t="n">
        <v>135.42</v>
      </c>
      <c r="G7" s="177" t="n">
        <v>500</v>
      </c>
    </row>
    <row r="8" customFormat="false" ht="15" hidden="false" customHeight="false" outlineLevel="0" collapsed="false">
      <c r="A8" s="7"/>
      <c r="B8" s="139"/>
      <c r="C8" s="175"/>
      <c r="D8" s="56"/>
      <c r="E8" s="175"/>
      <c r="F8" s="56"/>
      <c r="G8" s="177"/>
    </row>
    <row r="9" customFormat="false" ht="15" hidden="false" customHeight="false" outlineLevel="0" collapsed="false">
      <c r="A9" s="15" t="s">
        <v>12</v>
      </c>
      <c r="B9" s="137"/>
      <c r="C9" s="178" t="n">
        <f aca="false">SUM(C6:C7)</f>
        <v>1500</v>
      </c>
      <c r="D9" s="179" t="n">
        <f aca="false">SUM(D6:D7)</f>
        <v>1457.04</v>
      </c>
      <c r="E9" s="178" t="n">
        <f aca="false">SUM(E6:E7)</f>
        <v>1500</v>
      </c>
      <c r="F9" s="179" t="n">
        <f aca="false">SUM(F6:F7)</f>
        <v>1135.42</v>
      </c>
      <c r="G9" s="180" t="n">
        <f aca="false">SUM(G6:G7)</f>
        <v>1700</v>
      </c>
    </row>
    <row r="10" customFormat="false" ht="15" hidden="false" customHeight="false" outlineLevel="0" collapsed="false">
      <c r="A10" s="136"/>
    </row>
  </sheetData>
  <mergeCells count="4">
    <mergeCell ref="A1:O1"/>
    <mergeCell ref="A2:O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M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25.57"/>
    <col collapsed="false" customWidth="true" hidden="false" outlineLevel="0" max="2" min="2" style="0" width="22.43"/>
    <col collapsed="false" customWidth="true" hidden="false" outlineLevel="0" max="3" min="3" style="0" width="10.14"/>
    <col collapsed="false" customWidth="true" hidden="false" outlineLevel="0" max="4" min="4" style="0" width="9.28"/>
    <col collapsed="false" customWidth="true" hidden="false" outlineLevel="0" max="5" min="5" style="0" width="10.14"/>
    <col collapsed="false" customWidth="true" hidden="false" outlineLevel="0" max="6" min="6" style="0" width="9.28"/>
    <col collapsed="false" customWidth="true" hidden="false" outlineLevel="0" max="12" min="7" style="0" width="10.14"/>
    <col collapsed="false" customWidth="true" hidden="false" outlineLevel="0" max="13" min="13" style="0" width="11.28"/>
    <col collapsed="false" customWidth="true" hidden="false" outlineLevel="0" max="15" min="14" style="0" width="9.28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5" hidden="false" customHeight="false" outlineLevel="0" collapsed="false">
      <c r="A2" s="1" t="s">
        <v>158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</row>
    <row r="4" customFormat="false" ht="15" hidden="false" customHeight="false" outlineLevel="0" collapsed="false">
      <c r="A4" s="3" t="s">
        <v>180</v>
      </c>
      <c r="B4" s="181"/>
      <c r="C4" s="20" t="s">
        <v>5</v>
      </c>
      <c r="D4" s="20"/>
      <c r="E4" s="20" t="s">
        <v>6</v>
      </c>
      <c r="F4" s="20"/>
      <c r="G4" s="15" t="s">
        <v>7</v>
      </c>
    </row>
    <row r="5" customFormat="false" ht="15" hidden="false" customHeight="false" outlineLevel="0" collapsed="false">
      <c r="A5" s="7"/>
      <c r="B5" s="7"/>
      <c r="C5" s="58" t="s">
        <v>8</v>
      </c>
      <c r="D5" s="59" t="s">
        <v>9</v>
      </c>
      <c r="E5" s="58" t="s">
        <v>8</v>
      </c>
      <c r="F5" s="59" t="s">
        <v>9</v>
      </c>
      <c r="G5" s="60" t="s">
        <v>10</v>
      </c>
    </row>
    <row r="6" customFormat="false" ht="15" hidden="false" customHeight="false" outlineLevel="0" collapsed="false">
      <c r="A6" s="15" t="s">
        <v>181</v>
      </c>
      <c r="B6" s="15" t="s">
        <v>163</v>
      </c>
      <c r="C6" s="50" t="n">
        <v>5100</v>
      </c>
      <c r="D6" s="87" t="n">
        <v>5314</v>
      </c>
      <c r="E6" s="50" t="n">
        <v>5100</v>
      </c>
      <c r="F6" s="182" t="n">
        <v>0</v>
      </c>
      <c r="G6" s="88" t="n">
        <v>5100</v>
      </c>
    </row>
    <row r="7" customFormat="false" ht="15" hidden="false" customHeight="false" outlineLevel="0" collapsed="false">
      <c r="A7" s="7" t="s">
        <v>182</v>
      </c>
      <c r="B7" s="7" t="s">
        <v>183</v>
      </c>
      <c r="C7" s="61"/>
      <c r="D7" s="62"/>
      <c r="E7" s="40" t="n">
        <v>0</v>
      </c>
      <c r="F7" s="65"/>
      <c r="G7" s="42"/>
    </row>
    <row r="8" customFormat="false" ht="15" hidden="false" customHeight="false" outlineLevel="0" collapsed="false">
      <c r="A8" s="7" t="s">
        <v>184</v>
      </c>
      <c r="B8" s="7" t="s">
        <v>56</v>
      </c>
      <c r="C8" s="61"/>
      <c r="D8" s="62"/>
      <c r="E8" s="40" t="n">
        <v>500</v>
      </c>
      <c r="F8" s="65" t="n">
        <v>180</v>
      </c>
      <c r="G8" s="42" t="n">
        <v>500</v>
      </c>
    </row>
    <row r="9" customFormat="false" ht="15" hidden="false" customHeight="false" outlineLevel="0" collapsed="false">
      <c r="A9" s="7" t="s">
        <v>185</v>
      </c>
      <c r="B9" s="7" t="s">
        <v>186</v>
      </c>
      <c r="C9" s="61"/>
      <c r="D9" s="62"/>
      <c r="E9" s="40" t="n">
        <v>0</v>
      </c>
      <c r="F9" s="65"/>
      <c r="G9" s="42"/>
    </row>
    <row r="10" customFormat="false" ht="15" hidden="false" customHeight="false" outlineLevel="0" collapsed="false">
      <c r="A10" s="7" t="s">
        <v>187</v>
      </c>
      <c r="B10" s="7" t="s">
        <v>62</v>
      </c>
      <c r="C10" s="61" t="n">
        <v>3000</v>
      </c>
      <c r="D10" s="62" t="n">
        <v>1984.41</v>
      </c>
      <c r="E10" s="40" t="n">
        <v>3000</v>
      </c>
      <c r="F10" s="65" t="n">
        <v>2376.65</v>
      </c>
      <c r="G10" s="42" t="n">
        <v>3000</v>
      </c>
    </row>
    <row r="11" customFormat="false" ht="15" hidden="false" customHeight="false" outlineLevel="0" collapsed="false">
      <c r="A11" s="7" t="s">
        <v>188</v>
      </c>
      <c r="B11" s="7" t="s">
        <v>189</v>
      </c>
      <c r="C11" s="61"/>
      <c r="D11" s="62"/>
      <c r="E11" s="40" t="n">
        <v>5700</v>
      </c>
      <c r="F11" s="65" t="n">
        <v>4900</v>
      </c>
      <c r="G11" s="42" t="n">
        <v>1000</v>
      </c>
    </row>
    <row r="12" customFormat="false" ht="15" hidden="false" customHeight="false" outlineLevel="0" collapsed="false">
      <c r="A12" s="7" t="s">
        <v>190</v>
      </c>
      <c r="B12" s="7" t="s">
        <v>191</v>
      </c>
      <c r="C12" s="61"/>
      <c r="D12" s="62"/>
      <c r="E12" s="40"/>
      <c r="F12" s="65"/>
      <c r="G12" s="42"/>
    </row>
    <row r="13" customFormat="false" ht="15" hidden="false" customHeight="false" outlineLevel="0" collapsed="false">
      <c r="A13" s="15" t="s">
        <v>67</v>
      </c>
      <c r="B13" s="15"/>
      <c r="C13" s="50" t="n">
        <f aca="false">SUM(C7:C12)</f>
        <v>3000</v>
      </c>
      <c r="D13" s="87" t="n">
        <f aca="false">SUM(D7:D12)</f>
        <v>1984.41</v>
      </c>
      <c r="E13" s="50" t="n">
        <f aca="false">SUM(E7:E12)</f>
        <v>9200</v>
      </c>
      <c r="F13" s="87" t="n">
        <f aca="false">SUM(F7:F12)</f>
        <v>7456.65</v>
      </c>
      <c r="G13" s="88" t="n">
        <f aca="false">SUM(G7:G12)</f>
        <v>4500</v>
      </c>
    </row>
    <row r="14" customFormat="false" ht="15" hidden="false" customHeight="false" outlineLevel="0" collapsed="false">
      <c r="A14" s="15" t="s">
        <v>12</v>
      </c>
      <c r="B14" s="15"/>
      <c r="C14" s="167" t="n">
        <f aca="false">C6+C13</f>
        <v>8100</v>
      </c>
      <c r="D14" s="168" t="n">
        <f aca="false">D6+D13</f>
        <v>7298.41</v>
      </c>
      <c r="E14" s="167" t="n">
        <f aca="false">E6+E13</f>
        <v>14300</v>
      </c>
      <c r="F14" s="168" t="n">
        <f aca="false">F6+F13</f>
        <v>7456.65</v>
      </c>
      <c r="G14" s="169" t="n">
        <f aca="false">G6+G13</f>
        <v>9600</v>
      </c>
    </row>
    <row r="15" customFormat="false" ht="15" hidden="false" customHeight="false" outlineLevel="0" collapsed="false">
      <c r="A15" s="136" t="s">
        <v>192</v>
      </c>
    </row>
    <row r="16" customFormat="false" ht="15" hidden="false" customHeight="false" outlineLevel="0" collapsed="false">
      <c r="A16" s="183"/>
    </row>
  </sheetData>
  <mergeCells count="4">
    <mergeCell ref="A1:M1"/>
    <mergeCell ref="A2:M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KZ2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E17" activeCellId="0" sqref="E17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21.43"/>
    <col collapsed="false" customWidth="true" hidden="false" outlineLevel="0" max="2" min="2" style="0" width="14.14"/>
    <col collapsed="false" customWidth="true" hidden="false" outlineLevel="0" max="3" min="3" style="0" width="8.7"/>
    <col collapsed="false" customWidth="true" hidden="false" outlineLevel="0" max="4" min="4" style="0" width="9.28"/>
    <col collapsed="false" customWidth="true" hidden="false" outlineLevel="0" max="5" min="5" style="0" width="8.7"/>
    <col collapsed="false" customWidth="true" hidden="false" outlineLevel="0" max="6" min="6" style="0" width="9.28"/>
    <col collapsed="false" customWidth="true" hidden="false" outlineLevel="0" max="11" min="7" style="0" width="9.85"/>
    <col collapsed="false" customWidth="true" hidden="false" outlineLevel="0" max="13" min="13" style="0" width="10.5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</row>
    <row r="4" s="186" customFormat="true" ht="29.25" hidden="false" customHeight="false" outlineLevel="0" collapsed="false">
      <c r="A4" s="184" t="s">
        <v>193</v>
      </c>
      <c r="B4" s="185"/>
      <c r="C4" s="20" t="s">
        <v>25</v>
      </c>
      <c r="D4" s="20"/>
      <c r="E4" s="20" t="s">
        <v>26</v>
      </c>
      <c r="F4" s="20"/>
      <c r="G4" s="15" t="s">
        <v>27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</row>
    <row r="5" customFormat="false" ht="15" hidden="false" customHeight="false" outlineLevel="0" collapsed="false">
      <c r="A5" s="7"/>
      <c r="B5" s="7"/>
      <c r="C5" s="187" t="s">
        <v>8</v>
      </c>
      <c r="D5" s="188" t="s">
        <v>9</v>
      </c>
      <c r="E5" s="187" t="s">
        <v>8</v>
      </c>
      <c r="F5" s="188" t="s">
        <v>9</v>
      </c>
      <c r="G5" s="7" t="s">
        <v>10</v>
      </c>
    </row>
    <row r="6" customFormat="false" ht="15" hidden="false" customHeight="false" outlineLevel="0" collapsed="false">
      <c r="A6" s="7" t="s">
        <v>194</v>
      </c>
      <c r="B6" s="7" t="s">
        <v>195</v>
      </c>
      <c r="C6" s="189"/>
      <c r="D6" s="190"/>
      <c r="E6" s="189"/>
      <c r="F6" s="65"/>
      <c r="G6" s="191"/>
    </row>
    <row r="7" customFormat="false" ht="15" hidden="false" customHeight="false" outlineLevel="0" collapsed="false">
      <c r="A7" s="7" t="s">
        <v>196</v>
      </c>
      <c r="B7" s="7" t="s">
        <v>197</v>
      </c>
      <c r="C7" s="189" t="n">
        <v>2500</v>
      </c>
      <c r="D7" s="190"/>
      <c r="E7" s="189" t="n">
        <v>2500</v>
      </c>
      <c r="F7" s="65"/>
      <c r="G7" s="42" t="n">
        <f aca="false">E7</f>
        <v>2500</v>
      </c>
    </row>
    <row r="8" customFormat="false" ht="15" hidden="false" customHeight="false" outlineLevel="0" collapsed="false">
      <c r="A8" s="7" t="s">
        <v>198</v>
      </c>
      <c r="B8" s="7" t="s">
        <v>186</v>
      </c>
      <c r="C8" s="189" t="n">
        <v>100</v>
      </c>
      <c r="D8" s="190"/>
      <c r="E8" s="189" t="n">
        <v>100</v>
      </c>
      <c r="F8" s="65"/>
      <c r="G8" s="42" t="n">
        <f aca="false">E8</f>
        <v>100</v>
      </c>
    </row>
    <row r="9" customFormat="false" ht="15" hidden="false" customHeight="false" outlineLevel="0" collapsed="false">
      <c r="A9" s="7" t="s">
        <v>199</v>
      </c>
      <c r="B9" s="7" t="s">
        <v>111</v>
      </c>
      <c r="C9" s="189" t="n">
        <v>100</v>
      </c>
      <c r="D9" s="190"/>
      <c r="E9" s="189" t="n">
        <v>100</v>
      </c>
      <c r="F9" s="65"/>
      <c r="G9" s="42" t="n">
        <f aca="false">E9</f>
        <v>100</v>
      </c>
    </row>
    <row r="10" customFormat="false" ht="15" hidden="false" customHeight="false" outlineLevel="0" collapsed="false">
      <c r="A10" s="7" t="s">
        <v>200</v>
      </c>
      <c r="B10" s="7" t="s">
        <v>62</v>
      </c>
      <c r="C10" s="189"/>
      <c r="D10" s="190"/>
      <c r="E10" s="189"/>
      <c r="F10" s="65"/>
      <c r="G10" s="42"/>
    </row>
    <row r="11" s="192" customFormat="true" ht="15" hidden="false" customHeight="false" outlineLevel="0" collapsed="false">
      <c r="A11" s="7" t="s">
        <v>201</v>
      </c>
      <c r="B11" s="7" t="s">
        <v>202</v>
      </c>
      <c r="C11" s="189" t="n">
        <v>400</v>
      </c>
      <c r="D11" s="190"/>
      <c r="E11" s="189" t="n">
        <v>400</v>
      </c>
      <c r="F11" s="65"/>
      <c r="G11" s="42" t="n">
        <f aca="false">E11</f>
        <v>400</v>
      </c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</row>
    <row r="12" s="6" customFormat="true" ht="15" hidden="false" customHeight="false" outlineLevel="0" collapsed="false">
      <c r="A12" s="15" t="s">
        <v>12</v>
      </c>
      <c r="B12" s="15"/>
      <c r="C12" s="193" t="n">
        <f aca="false">SUM(C6:C11)</f>
        <v>3100</v>
      </c>
      <c r="D12" s="194"/>
      <c r="E12" s="193" t="n">
        <f aca="false">SUM(E6:E11)</f>
        <v>3100</v>
      </c>
      <c r="F12" s="182"/>
      <c r="G12" s="169" t="n">
        <f aca="false">E12</f>
        <v>3100</v>
      </c>
    </row>
    <row r="19" customFormat="false" ht="15" hidden="false" customHeight="false" outlineLevel="0" collapsed="false">
      <c r="B19" s="195"/>
      <c r="C19" s="1"/>
      <c r="D19" s="1"/>
      <c r="E19" s="21"/>
      <c r="F19" s="21"/>
    </row>
    <row r="20" customFormat="false" ht="15" hidden="false" customHeight="false" outlineLevel="0" collapsed="false">
      <c r="B20" s="2"/>
      <c r="C20" s="2"/>
      <c r="D20" s="2"/>
      <c r="E20" s="2"/>
      <c r="F20" s="2"/>
    </row>
    <row r="21" customFormat="false" ht="15" hidden="false" customHeight="false" outlineLevel="0" collapsed="false">
      <c r="B21" s="2"/>
      <c r="C21" s="2"/>
      <c r="D21" s="2"/>
      <c r="E21" s="196"/>
      <c r="F21" s="196"/>
    </row>
    <row r="22" customFormat="false" ht="15" hidden="false" customHeight="false" outlineLevel="0" collapsed="false">
      <c r="B22" s="2"/>
      <c r="C22" s="2"/>
      <c r="D22" s="2"/>
      <c r="E22" s="196"/>
      <c r="F22" s="196"/>
    </row>
    <row r="23" customFormat="false" ht="15" hidden="false" customHeight="false" outlineLevel="0" collapsed="false">
      <c r="B23" s="2"/>
      <c r="C23" s="2"/>
      <c r="D23" s="2"/>
      <c r="E23" s="196"/>
      <c r="F23" s="196"/>
    </row>
    <row r="24" customFormat="false" ht="15" hidden="false" customHeight="false" outlineLevel="0" collapsed="false">
      <c r="B24" s="2"/>
      <c r="C24" s="2"/>
      <c r="D24" s="2"/>
      <c r="E24" s="196"/>
      <c r="F24" s="196"/>
    </row>
    <row r="25" customFormat="false" ht="15" hidden="false" customHeight="false" outlineLevel="0" collapsed="false">
      <c r="B25" s="2"/>
      <c r="C25" s="2"/>
      <c r="D25" s="2"/>
      <c r="E25" s="196"/>
      <c r="F25" s="196"/>
    </row>
    <row r="26" customFormat="false" ht="15" hidden="false" customHeight="false" outlineLevel="0" collapsed="false">
      <c r="B26" s="2"/>
      <c r="C26" s="2"/>
      <c r="D26" s="2"/>
      <c r="E26" s="196"/>
      <c r="F26" s="196"/>
    </row>
    <row r="27" customFormat="false" ht="15" hidden="false" customHeight="false" outlineLevel="0" collapsed="false">
      <c r="B27" s="2"/>
      <c r="C27" s="2"/>
      <c r="D27" s="2"/>
      <c r="E27" s="196"/>
      <c r="F27" s="196"/>
    </row>
    <row r="28" customFormat="false" ht="15" hidden="false" customHeight="false" outlineLevel="0" collapsed="false">
      <c r="B28" s="21"/>
      <c r="C28" s="2"/>
      <c r="D28" s="2"/>
      <c r="E28" s="196"/>
      <c r="F28" s="196"/>
    </row>
  </sheetData>
  <mergeCells count="5">
    <mergeCell ref="A1:K1"/>
    <mergeCell ref="A2:K2"/>
    <mergeCell ref="C4:D4"/>
    <mergeCell ref="E4:F4"/>
    <mergeCell ref="C19:D19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J16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D18" activeCellId="0" sqref="D18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3.57"/>
    <col collapsed="false" customWidth="true" hidden="false" outlineLevel="0" max="2" min="2" style="2" width="25.28"/>
    <col collapsed="false" customWidth="true" hidden="false" outlineLevel="0" max="13" min="3" style="2" width="9.57"/>
    <col collapsed="false" customWidth="false" hidden="false" outlineLevel="0" max="1024" min="14" style="2" width="9.14"/>
  </cols>
  <sheetData>
    <row r="1" customFormat="false" ht="15" hidden="false" customHeight="fals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71"/>
    </row>
    <row r="2" customFormat="false" ht="15" hidden="false" customHeight="false" outlineLevel="0" collapsed="false">
      <c r="B2" s="1" t="s">
        <v>1</v>
      </c>
      <c r="C2" s="1"/>
      <c r="D2" s="1"/>
      <c r="E2" s="1"/>
      <c r="F2" s="1"/>
      <c r="G2" s="1"/>
      <c r="H2" s="1"/>
      <c r="I2" s="1"/>
      <c r="J2" s="71"/>
    </row>
    <row r="3" customFormat="false" ht="15" hidden="false" customHeight="false" outlineLevel="0" collapsed="false">
      <c r="F3" s="197"/>
    </row>
    <row r="4" s="21" customFormat="true" ht="28.5" hidden="false" customHeight="false" outlineLevel="0" collapsed="false">
      <c r="A4" s="184" t="s">
        <v>203</v>
      </c>
      <c r="B4" s="15"/>
      <c r="C4" s="20" t="s">
        <v>5</v>
      </c>
      <c r="D4" s="20"/>
      <c r="E4" s="20" t="s">
        <v>6</v>
      </c>
      <c r="F4" s="20"/>
      <c r="G4" s="20" t="s">
        <v>7</v>
      </c>
    </row>
    <row r="5" customFormat="false" ht="30" hidden="false" customHeight="false" outlineLevel="0" collapsed="false">
      <c r="A5" s="7"/>
      <c r="B5" s="7"/>
      <c r="C5" s="58" t="s">
        <v>8</v>
      </c>
      <c r="D5" s="59" t="s">
        <v>9</v>
      </c>
      <c r="E5" s="58" t="s">
        <v>8</v>
      </c>
      <c r="F5" s="59" t="s">
        <v>9</v>
      </c>
      <c r="G5" s="198" t="s">
        <v>10</v>
      </c>
    </row>
    <row r="6" s="21" customFormat="true" ht="29.25" hidden="false" customHeight="false" outlineLevel="0" collapsed="false">
      <c r="A6" s="7" t="s">
        <v>204</v>
      </c>
      <c r="B6" s="184" t="s">
        <v>205</v>
      </c>
      <c r="C6" s="167" t="n">
        <v>0</v>
      </c>
      <c r="D6" s="168" t="n">
        <v>656.8</v>
      </c>
      <c r="E6" s="167" t="n">
        <v>0</v>
      </c>
      <c r="F6" s="168"/>
      <c r="G6" s="169" t="n">
        <v>0</v>
      </c>
    </row>
    <row r="7" customFormat="false" ht="15" hidden="false" customHeight="false" outlineLevel="0" collapsed="false">
      <c r="A7" s="7" t="s">
        <v>206</v>
      </c>
      <c r="B7" s="7" t="s">
        <v>56</v>
      </c>
      <c r="C7" s="40" t="n">
        <v>50</v>
      </c>
      <c r="D7" s="41" t="n">
        <v>0</v>
      </c>
      <c r="E7" s="40" t="n">
        <v>50</v>
      </c>
      <c r="F7" s="41"/>
      <c r="G7" s="42" t="n">
        <v>50</v>
      </c>
    </row>
    <row r="8" customFormat="false" ht="15" hidden="false" customHeight="false" outlineLevel="0" collapsed="false">
      <c r="A8" s="7" t="s">
        <v>206</v>
      </c>
      <c r="B8" s="7" t="s">
        <v>207</v>
      </c>
      <c r="C8" s="40" t="n">
        <v>203</v>
      </c>
      <c r="D8" s="41" t="n">
        <v>0</v>
      </c>
      <c r="E8" s="40" t="n">
        <v>203</v>
      </c>
      <c r="F8" s="41"/>
      <c r="G8" s="42" t="n">
        <v>207</v>
      </c>
    </row>
    <row r="9" customFormat="false" ht="15" hidden="false" customHeight="false" outlineLevel="0" collapsed="false">
      <c r="A9" s="7" t="s">
        <v>206</v>
      </c>
      <c r="B9" s="7" t="s">
        <v>186</v>
      </c>
      <c r="C9" s="40" t="n">
        <v>500</v>
      </c>
      <c r="D9" s="41" t="n">
        <v>0</v>
      </c>
      <c r="E9" s="40" t="n">
        <v>500</v>
      </c>
      <c r="F9" s="41"/>
      <c r="G9" s="42" t="n">
        <v>500</v>
      </c>
    </row>
    <row r="10" customFormat="false" ht="15" hidden="false" customHeight="false" outlineLevel="0" collapsed="false">
      <c r="A10" s="7" t="s">
        <v>206</v>
      </c>
      <c r="B10" s="7" t="s">
        <v>62</v>
      </c>
      <c r="C10" s="40" t="n">
        <v>100</v>
      </c>
      <c r="D10" s="41" t="n">
        <v>0</v>
      </c>
      <c r="E10" s="40" t="n">
        <v>50</v>
      </c>
      <c r="F10" s="41"/>
      <c r="G10" s="42" t="n">
        <v>50</v>
      </c>
    </row>
    <row r="11" s="21" customFormat="true" ht="14.25" hidden="false" customHeight="false" outlineLevel="0" collapsed="false">
      <c r="A11" s="15" t="s">
        <v>67</v>
      </c>
      <c r="B11" s="15"/>
      <c r="C11" s="167" t="n">
        <f aca="false">SUM(C7:C10)</f>
        <v>853</v>
      </c>
      <c r="D11" s="168" t="n">
        <f aca="false">SUM(D7:D10)</f>
        <v>0</v>
      </c>
      <c r="E11" s="167" t="n">
        <f aca="false">SUM(E7:E10)</f>
        <v>803</v>
      </c>
      <c r="F11" s="168" t="n">
        <f aca="false">SUM(F7:F10)</f>
        <v>0</v>
      </c>
      <c r="G11" s="169" t="n">
        <f aca="false">SUM(G6:G10)</f>
        <v>807</v>
      </c>
    </row>
    <row r="12" s="21" customFormat="true" ht="14.25" hidden="false" customHeight="false" outlineLevel="0" collapsed="false">
      <c r="A12" s="15"/>
      <c r="B12" s="15" t="s">
        <v>12</v>
      </c>
      <c r="C12" s="167" t="n">
        <f aca="false">C6+C11</f>
        <v>853</v>
      </c>
      <c r="D12" s="168" t="n">
        <f aca="false">D6+D11</f>
        <v>656.8</v>
      </c>
      <c r="E12" s="167" t="n">
        <f aca="false">E6+E11</f>
        <v>803</v>
      </c>
      <c r="F12" s="168" t="n">
        <f aca="false">F6+F11</f>
        <v>0</v>
      </c>
      <c r="G12" s="169" t="n">
        <f aca="false">G6+G11</f>
        <v>807</v>
      </c>
    </row>
    <row r="13" customFormat="false" ht="15" hidden="false" customHeight="false" outlineLevel="0" collapsed="false">
      <c r="B13" s="199" t="s">
        <v>208</v>
      </c>
    </row>
    <row r="14" customFormat="false" ht="15" hidden="false" customHeight="false" outlineLevel="0" collapsed="false">
      <c r="B14" s="200" t="s">
        <v>209</v>
      </c>
    </row>
    <row r="16" customFormat="false" ht="15" hidden="false" customHeight="false" outlineLevel="0" collapsed="false">
      <c r="B16" s="201"/>
    </row>
  </sheetData>
  <mergeCells count="4">
    <mergeCell ref="B1:I1"/>
    <mergeCell ref="B2:I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5E0B4"/>
    <pageSetUpPr fitToPage="true"/>
  </sheetPr>
  <dimension ref="A1:J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3.57"/>
    <col collapsed="false" customWidth="true" hidden="false" outlineLevel="0" max="2" min="2" style="2" width="19.85"/>
    <col collapsed="false" customWidth="true" hidden="false" outlineLevel="0" max="13" min="3" style="2" width="9.57"/>
    <col collapsed="false" customWidth="false" hidden="false" outlineLevel="0" max="1024" min="14" style="2" width="9.14"/>
  </cols>
  <sheetData>
    <row r="1" customFormat="false" ht="15" hidden="false" customHeight="fals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71"/>
    </row>
    <row r="2" customFormat="false" ht="15" hidden="false" customHeight="false" outlineLevel="0" collapsed="false">
      <c r="B2" s="1" t="s">
        <v>1</v>
      </c>
      <c r="C2" s="1"/>
      <c r="D2" s="1"/>
      <c r="E2" s="1"/>
      <c r="F2" s="1"/>
      <c r="G2" s="1"/>
      <c r="H2" s="1"/>
      <c r="I2" s="1"/>
      <c r="J2" s="71"/>
    </row>
    <row r="3" customFormat="false" ht="15" hidden="false" customHeight="false" outlineLevel="0" collapsed="false">
      <c r="F3" s="197"/>
    </row>
    <row r="4" s="21" customFormat="true" ht="17.25" hidden="false" customHeight="true" outlineLevel="0" collapsed="false">
      <c r="A4" s="202" t="s">
        <v>210</v>
      </c>
      <c r="B4" s="202"/>
      <c r="C4" s="20" t="s">
        <v>5</v>
      </c>
      <c r="D4" s="20"/>
      <c r="E4" s="20" t="s">
        <v>6</v>
      </c>
      <c r="F4" s="20"/>
      <c r="G4" s="20" t="s">
        <v>7</v>
      </c>
    </row>
    <row r="5" customFormat="false" ht="17.25" hidden="false" customHeight="true" outlineLevel="0" collapsed="false">
      <c r="A5" s="7"/>
      <c r="B5" s="7"/>
      <c r="C5" s="76" t="s">
        <v>8</v>
      </c>
      <c r="D5" s="59" t="s">
        <v>9</v>
      </c>
      <c r="E5" s="76" t="s">
        <v>8</v>
      </c>
      <c r="F5" s="59" t="s">
        <v>9</v>
      </c>
      <c r="G5" s="198" t="s">
        <v>10</v>
      </c>
    </row>
    <row r="6" s="21" customFormat="true" ht="17.25" hidden="false" customHeight="true" outlineLevel="0" collapsed="false">
      <c r="A6" s="7" t="s">
        <v>211</v>
      </c>
      <c r="B6" s="203" t="s">
        <v>212</v>
      </c>
      <c r="C6" s="78"/>
      <c r="D6" s="41"/>
      <c r="E6" s="78"/>
      <c r="F6" s="41"/>
      <c r="G6" s="42"/>
    </row>
    <row r="7" s="21" customFormat="true" ht="17.25" hidden="false" customHeight="true" outlineLevel="0" collapsed="false">
      <c r="A7" s="7" t="s">
        <v>213</v>
      </c>
      <c r="B7" s="203" t="s">
        <v>105</v>
      </c>
      <c r="C7" s="78" t="n">
        <v>1</v>
      </c>
      <c r="D7" s="41" t="n">
        <v>0</v>
      </c>
      <c r="E7" s="78" t="n">
        <v>1</v>
      </c>
      <c r="F7" s="41" t="n">
        <v>0</v>
      </c>
      <c r="G7" s="42" t="n">
        <v>1</v>
      </c>
    </row>
    <row r="8" s="21" customFormat="true" ht="17.25" hidden="false" customHeight="true" outlineLevel="0" collapsed="false">
      <c r="A8" s="15" t="s">
        <v>12</v>
      </c>
      <c r="B8" s="111"/>
      <c r="C8" s="83" t="n">
        <f aca="false">SUM(C6:C7)</f>
        <v>1</v>
      </c>
      <c r="D8" s="168" t="n">
        <f aca="false">SUM(D6:D7)</f>
        <v>0</v>
      </c>
      <c r="E8" s="83" t="n">
        <f aca="false">SUM(E6:E7)</f>
        <v>1</v>
      </c>
      <c r="F8" s="168" t="n">
        <f aca="false">SUM(F6:F7)</f>
        <v>0</v>
      </c>
      <c r="G8" s="169" t="n">
        <f aca="false">SUM(G6:G7)</f>
        <v>1</v>
      </c>
    </row>
    <row r="9" customFormat="false" ht="15" hidden="false" customHeight="false" outlineLevel="0" collapsed="false">
      <c r="A9" s="136"/>
      <c r="B9" s="0"/>
    </row>
    <row r="10" customFormat="false" ht="15" hidden="false" customHeight="false" outlineLevel="0" collapsed="false">
      <c r="B10" s="0"/>
    </row>
    <row r="12" customFormat="false" ht="15" hidden="false" customHeight="false" outlineLevel="0" collapsed="false">
      <c r="B12" s="201"/>
    </row>
  </sheetData>
  <mergeCells count="5">
    <mergeCell ref="B1:I1"/>
    <mergeCell ref="B2:I2"/>
    <mergeCell ref="A4:B4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M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26"/>
    <col collapsed="false" customWidth="true" hidden="false" outlineLevel="0" max="2" min="2" style="0" width="25.42"/>
    <col collapsed="false" customWidth="true" hidden="false" outlineLevel="0" max="13" min="3" style="0" width="11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1"/>
    </row>
    <row r="4" customFormat="false" ht="15" hidden="false" customHeight="false" outlineLevel="0" collapsed="false">
      <c r="A4" s="3" t="s">
        <v>214</v>
      </c>
      <c r="B4" s="3"/>
      <c r="C4" s="20" t="s">
        <v>5</v>
      </c>
      <c r="D4" s="20"/>
      <c r="E4" s="20" t="s">
        <v>6</v>
      </c>
      <c r="F4" s="20"/>
      <c r="G4" s="15" t="s">
        <v>71</v>
      </c>
    </row>
    <row r="5" customFormat="false" ht="15" hidden="false" customHeight="false" outlineLevel="0" collapsed="false">
      <c r="A5" s="7"/>
      <c r="B5" s="7"/>
      <c r="C5" s="58" t="s">
        <v>8</v>
      </c>
      <c r="D5" s="59" t="s">
        <v>9</v>
      </c>
      <c r="E5" s="58" t="s">
        <v>8</v>
      </c>
      <c r="F5" s="59" t="s">
        <v>9</v>
      </c>
      <c r="G5" s="73" t="s">
        <v>10</v>
      </c>
    </row>
    <row r="6" customFormat="false" ht="15" hidden="false" customHeight="false" outlineLevel="0" collapsed="false">
      <c r="A6" s="7" t="s">
        <v>215</v>
      </c>
      <c r="B6" s="7" t="s">
        <v>216</v>
      </c>
      <c r="C6" s="40" t="n">
        <v>0</v>
      </c>
      <c r="D6" s="41" t="n">
        <v>0</v>
      </c>
      <c r="E6" s="204" t="n">
        <v>0</v>
      </c>
      <c r="F6" s="41"/>
      <c r="G6" s="169" t="n">
        <v>0</v>
      </c>
    </row>
    <row r="7" customFormat="false" ht="15" hidden="false" customHeight="false" outlineLevel="0" collapsed="false">
      <c r="A7" s="7" t="s">
        <v>217</v>
      </c>
      <c r="B7" s="7" t="s">
        <v>218</v>
      </c>
      <c r="C7" s="40" t="n">
        <v>0</v>
      </c>
      <c r="D7" s="41" t="n">
        <v>630</v>
      </c>
      <c r="E7" s="40" t="n">
        <v>150</v>
      </c>
      <c r="F7" s="41"/>
      <c r="G7" s="40" t="n">
        <v>150</v>
      </c>
    </row>
    <row r="8" customFormat="false" ht="15" hidden="false" customHeight="false" outlineLevel="0" collapsed="false">
      <c r="A8" s="7" t="s">
        <v>219</v>
      </c>
      <c r="B8" s="7" t="s">
        <v>48</v>
      </c>
      <c r="C8" s="40" t="n">
        <v>100</v>
      </c>
      <c r="D8" s="41"/>
      <c r="E8" s="204" t="n">
        <v>100</v>
      </c>
      <c r="F8" s="41"/>
      <c r="G8" s="204" t="n">
        <v>100</v>
      </c>
    </row>
    <row r="9" customFormat="false" ht="15" hidden="false" customHeight="false" outlineLevel="0" collapsed="false">
      <c r="A9" s="7" t="s">
        <v>220</v>
      </c>
      <c r="B9" s="7" t="s">
        <v>207</v>
      </c>
      <c r="C9" s="40" t="n">
        <v>260</v>
      </c>
      <c r="D9" s="41"/>
      <c r="E9" s="204" t="n">
        <v>200</v>
      </c>
      <c r="F9" s="41"/>
      <c r="G9" s="204" t="n">
        <v>200</v>
      </c>
    </row>
    <row r="10" customFormat="false" ht="15" hidden="false" customHeight="false" outlineLevel="0" collapsed="false">
      <c r="A10" s="7" t="s">
        <v>221</v>
      </c>
      <c r="B10" s="7" t="s">
        <v>222</v>
      </c>
      <c r="C10" s="40" t="n">
        <v>360</v>
      </c>
      <c r="D10" s="41"/>
      <c r="E10" s="204" t="n">
        <v>450</v>
      </c>
      <c r="F10" s="41"/>
      <c r="G10" s="204" t="n">
        <v>450</v>
      </c>
    </row>
    <row r="11" customFormat="false" ht="15" hidden="false" customHeight="false" outlineLevel="0" collapsed="false">
      <c r="A11" s="7" t="s">
        <v>223</v>
      </c>
      <c r="B11" s="7" t="s">
        <v>111</v>
      </c>
      <c r="C11" s="40" t="n">
        <v>480</v>
      </c>
      <c r="D11" s="41"/>
      <c r="E11" s="204" t="n">
        <v>500</v>
      </c>
      <c r="F11" s="41"/>
      <c r="G11" s="40" t="n">
        <v>600</v>
      </c>
    </row>
    <row r="12" customFormat="false" ht="15" hidden="false" customHeight="false" outlineLevel="0" collapsed="false">
      <c r="A12" s="7" t="s">
        <v>224</v>
      </c>
      <c r="B12" s="7" t="s">
        <v>225</v>
      </c>
      <c r="C12" s="40" t="n">
        <v>250</v>
      </c>
      <c r="D12" s="41"/>
      <c r="E12" s="204" t="n">
        <v>250</v>
      </c>
      <c r="F12" s="41"/>
      <c r="G12" s="204" t="n">
        <v>250</v>
      </c>
    </row>
    <row r="13" customFormat="false" ht="15" hidden="false" customHeight="false" outlineLevel="0" collapsed="false">
      <c r="A13" s="7" t="s">
        <v>226</v>
      </c>
      <c r="B13" s="7" t="s">
        <v>227</v>
      </c>
      <c r="C13" s="40" t="n">
        <v>400</v>
      </c>
      <c r="D13" s="41"/>
      <c r="E13" s="204" t="n">
        <v>500</v>
      </c>
      <c r="F13" s="41"/>
      <c r="G13" s="204" t="n">
        <v>500</v>
      </c>
    </row>
    <row r="14" customFormat="false" ht="15" hidden="false" customHeight="false" outlineLevel="0" collapsed="false">
      <c r="A14" s="15" t="s">
        <v>67</v>
      </c>
      <c r="B14" s="15"/>
      <c r="C14" s="167" t="n">
        <f aca="false">SUM(C7:C13)</f>
        <v>1850</v>
      </c>
      <c r="D14" s="168" t="n">
        <f aca="false">SUM(D7:D13)</f>
        <v>630</v>
      </c>
      <c r="E14" s="167" t="n">
        <f aca="false">SUM(E7:E13)</f>
        <v>2150</v>
      </c>
      <c r="F14" s="168" t="n">
        <f aca="false">SUM(F7:F13)</f>
        <v>0</v>
      </c>
      <c r="G14" s="167" t="n">
        <f aca="false">SUM(G7:G13)</f>
        <v>2250</v>
      </c>
    </row>
    <row r="15" s="6" customFormat="true" ht="15" hidden="false" customHeight="false" outlineLevel="0" collapsed="false">
      <c r="A15" s="15" t="s">
        <v>12</v>
      </c>
      <c r="B15" s="15"/>
      <c r="C15" s="167" t="n">
        <f aca="false">C6+C14</f>
        <v>1850</v>
      </c>
      <c r="D15" s="168" t="n">
        <f aca="false">D6+D14</f>
        <v>630</v>
      </c>
      <c r="E15" s="167" t="n">
        <f aca="false">E6+E14</f>
        <v>2150</v>
      </c>
      <c r="F15" s="168" t="n">
        <f aca="false">F6+F14</f>
        <v>0</v>
      </c>
      <c r="G15" s="167" t="n">
        <f aca="false">G6+G14</f>
        <v>2250</v>
      </c>
    </row>
  </sheetData>
  <mergeCells count="4">
    <mergeCell ref="A1:K1"/>
    <mergeCell ref="A2:K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K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G10" activeCellId="0" sqref="G10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6.3"/>
    <col collapsed="false" customWidth="true" hidden="false" outlineLevel="0" max="2" min="2" style="0" width="21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</row>
    <row r="4" customFormat="false" ht="15" hidden="false" customHeight="false" outlineLevel="0" collapsed="false">
      <c r="A4" s="3" t="s">
        <v>228</v>
      </c>
      <c r="B4" s="15"/>
      <c r="C4" s="20" t="s">
        <v>229</v>
      </c>
      <c r="D4" s="20"/>
      <c r="E4" s="20" t="s">
        <v>6</v>
      </c>
      <c r="F4" s="20"/>
      <c r="G4" s="20" t="s">
        <v>7</v>
      </c>
    </row>
    <row r="5" customFormat="false" ht="15" hidden="false" customHeight="false" outlineLevel="0" collapsed="false">
      <c r="A5" s="7"/>
      <c r="B5" s="7"/>
      <c r="C5" s="58" t="s">
        <v>8</v>
      </c>
      <c r="D5" s="59" t="s">
        <v>9</v>
      </c>
      <c r="E5" s="58" t="s">
        <v>8</v>
      </c>
      <c r="F5" s="59" t="s">
        <v>9</v>
      </c>
      <c r="G5" s="60" t="s">
        <v>10</v>
      </c>
    </row>
    <row r="6" customFormat="false" ht="15" hidden="false" customHeight="false" outlineLevel="0" collapsed="false">
      <c r="A6" s="7" t="s">
        <v>230</v>
      </c>
      <c r="B6" s="7" t="s">
        <v>231</v>
      </c>
      <c r="C6" s="40" t="n">
        <v>200</v>
      </c>
      <c r="D6" s="41"/>
      <c r="E6" s="40" t="n">
        <v>200</v>
      </c>
      <c r="F6" s="65"/>
      <c r="G6" s="169" t="n">
        <v>200</v>
      </c>
    </row>
    <row r="7" customFormat="false" ht="15" hidden="false" customHeight="false" outlineLevel="0" collapsed="false">
      <c r="E7" s="205"/>
      <c r="I7" s="205"/>
      <c r="J7" s="205"/>
    </row>
  </sheetData>
  <mergeCells count="4">
    <mergeCell ref="A1:K1"/>
    <mergeCell ref="A2:K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K1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B6" activeCellId="0" sqref="B6"/>
    </sheetView>
  </sheetViews>
  <sheetFormatPr defaultColWidth="8.8515625" defaultRowHeight="15" zeroHeight="false" outlineLevelRow="0" outlineLevelCol="0"/>
  <cols>
    <col collapsed="false" customWidth="true" hidden="false" outlineLevel="0" max="1" min="1" style="2" width="28.14"/>
    <col collapsed="false" customWidth="true" hidden="false" outlineLevel="0" max="2" min="2" style="2" width="22.57"/>
    <col collapsed="false" customWidth="false" hidden="false" outlineLevel="0" max="8" min="3" style="2" width="8.85"/>
    <col collapsed="false" customWidth="true" hidden="false" outlineLevel="0" max="9" min="9" style="2" width="10.28"/>
    <col collapsed="false" customWidth="false" hidden="false" outlineLevel="0" max="10" min="10" style="2" width="8.85"/>
    <col collapsed="false" customWidth="true" hidden="false" outlineLevel="0" max="11" min="11" style="2" width="10"/>
    <col collapsed="false" customWidth="false" hidden="false" outlineLevel="0" max="1024" min="12" style="2" width="8.85"/>
  </cols>
  <sheetData>
    <row r="1" customFormat="false" ht="13.9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9" hidden="false" customHeight="tru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4" s="21" customFormat="true" ht="14.25" hidden="false" customHeight="false" outlineLevel="0" collapsed="false">
      <c r="A4" s="17" t="s">
        <v>13</v>
      </c>
      <c r="B4" s="18" t="s">
        <v>14</v>
      </c>
      <c r="C4" s="4" t="s">
        <v>3</v>
      </c>
      <c r="D4" s="4"/>
      <c r="E4" s="4" t="s">
        <v>15</v>
      </c>
      <c r="F4" s="4"/>
      <c r="G4" s="19" t="s">
        <v>5</v>
      </c>
      <c r="H4" s="19"/>
      <c r="I4" s="20" t="s">
        <v>6</v>
      </c>
      <c r="J4" s="20"/>
      <c r="K4" s="15" t="s">
        <v>16</v>
      </c>
    </row>
    <row r="5" customFormat="false" ht="13.9" hidden="false" customHeight="true" outlineLevel="0" collapsed="false">
      <c r="A5" s="22"/>
      <c r="B5" s="23"/>
      <c r="C5" s="24" t="s">
        <v>8</v>
      </c>
      <c r="D5" s="25" t="s">
        <v>9</v>
      </c>
      <c r="E5" s="26" t="s">
        <v>8</v>
      </c>
      <c r="F5" s="25" t="s">
        <v>9</v>
      </c>
      <c r="G5" s="27" t="s">
        <v>8</v>
      </c>
      <c r="H5" s="28" t="s">
        <v>9</v>
      </c>
      <c r="I5" s="29" t="s">
        <v>8</v>
      </c>
      <c r="J5" s="30" t="s">
        <v>9</v>
      </c>
      <c r="K5" s="31" t="s">
        <v>10</v>
      </c>
    </row>
    <row r="6" customFormat="false" ht="13.9" hidden="false" customHeight="true" outlineLevel="0" collapsed="false">
      <c r="A6" s="32" t="s">
        <v>17</v>
      </c>
      <c r="B6" s="33" t="s">
        <v>18</v>
      </c>
      <c r="C6" s="34" t="n">
        <v>5400</v>
      </c>
      <c r="D6" s="35" t="n">
        <v>5400</v>
      </c>
      <c r="E6" s="36" t="n">
        <v>5400</v>
      </c>
      <c r="F6" s="37" t="n">
        <v>5400</v>
      </c>
      <c r="G6" s="38" t="n">
        <v>1800</v>
      </c>
      <c r="H6" s="39" t="n">
        <v>5400</v>
      </c>
      <c r="I6" s="40" t="n">
        <v>5400</v>
      </c>
      <c r="J6" s="41"/>
      <c r="K6" s="42" t="n">
        <v>5400</v>
      </c>
    </row>
    <row r="7" customFormat="false" ht="13.9" hidden="false" customHeight="true" outlineLevel="0" collapsed="false">
      <c r="A7" s="32" t="s">
        <v>19</v>
      </c>
      <c r="B7" s="33"/>
      <c r="C7" s="34"/>
      <c r="D7" s="37" t="n">
        <v>248</v>
      </c>
      <c r="E7" s="36" t="n">
        <v>0</v>
      </c>
      <c r="F7" s="37" t="n">
        <v>1201.96</v>
      </c>
      <c r="G7" s="38"/>
      <c r="H7" s="39" t="n">
        <v>105.66</v>
      </c>
      <c r="I7" s="40" t="n">
        <v>2000</v>
      </c>
      <c r="J7" s="41"/>
      <c r="K7" s="42"/>
    </row>
    <row r="8" customFormat="false" ht="13.9" hidden="false" customHeight="true" outlineLevel="0" collapsed="false">
      <c r="A8" s="32" t="s">
        <v>20</v>
      </c>
      <c r="B8" s="33" t="s">
        <v>21</v>
      </c>
      <c r="C8" s="34" t="n">
        <v>600</v>
      </c>
      <c r="D8" s="37" t="n">
        <v>657</v>
      </c>
      <c r="E8" s="36" t="n">
        <v>1100</v>
      </c>
      <c r="F8" s="37" t="n">
        <v>745</v>
      </c>
      <c r="G8" s="38" t="n">
        <v>600</v>
      </c>
      <c r="H8" s="39" t="n">
        <v>640</v>
      </c>
      <c r="I8" s="40" t="n">
        <v>600</v>
      </c>
      <c r="J8" s="41"/>
      <c r="K8" s="42" t="n">
        <v>600</v>
      </c>
    </row>
    <row r="9" customFormat="false" ht="13.9" hidden="false" customHeight="true" outlineLevel="0" collapsed="false">
      <c r="A9" s="32" t="s">
        <v>22</v>
      </c>
      <c r="B9" s="33" t="s">
        <v>23</v>
      </c>
      <c r="C9" s="34" t="n">
        <v>500</v>
      </c>
      <c r="D9" s="43" t="n">
        <v>0</v>
      </c>
      <c r="E9" s="36" t="n">
        <v>0</v>
      </c>
      <c r="F9" s="37" t="n">
        <v>45.01</v>
      </c>
      <c r="G9" s="38" t="n">
        <v>500</v>
      </c>
      <c r="H9" s="39" t="n">
        <v>0</v>
      </c>
      <c r="I9" s="40" t="n">
        <v>500</v>
      </c>
      <c r="J9" s="41"/>
      <c r="K9" s="42" t="n">
        <v>500</v>
      </c>
    </row>
    <row r="10" s="21" customFormat="true" ht="13.9" hidden="false" customHeight="true" outlineLevel="0" collapsed="false">
      <c r="A10" s="44" t="s">
        <v>12</v>
      </c>
      <c r="B10" s="45"/>
      <c r="C10" s="46" t="n">
        <f aca="false">SUM(C6:C9)</f>
        <v>6500</v>
      </c>
      <c r="D10" s="47" t="n">
        <v>6305</v>
      </c>
      <c r="E10" s="46" t="n">
        <v>6500</v>
      </c>
      <c r="F10" s="47" t="n">
        <f aca="false">SUM(F6:F9)</f>
        <v>7391.97</v>
      </c>
      <c r="G10" s="48" t="n">
        <f aca="false">SUM(G6:G9)</f>
        <v>2900</v>
      </c>
      <c r="H10" s="49" t="n">
        <f aca="false">SUM(H6:H9)</f>
        <v>6145.66</v>
      </c>
      <c r="I10" s="50" t="n">
        <f aca="false">SUM(I6:I9)</f>
        <v>8500</v>
      </c>
      <c r="J10" s="50" t="n">
        <f aca="false">SUM(J6:J9)</f>
        <v>0</v>
      </c>
      <c r="K10" s="50" t="n">
        <f aca="false">SUM(K6:K9)</f>
        <v>6500</v>
      </c>
    </row>
    <row r="12" customFormat="false" ht="13.9" hidden="false" customHeight="true" outlineLevel="0" collapsed="false">
      <c r="A12" s="51"/>
    </row>
  </sheetData>
  <mergeCells count="6">
    <mergeCell ref="A1:I1"/>
    <mergeCell ref="A2:I2"/>
    <mergeCell ref="C4:D4"/>
    <mergeCell ref="E4:F4"/>
    <mergeCell ref="G4:H4"/>
    <mergeCell ref="I4:J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K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0.43"/>
    <col collapsed="false" customWidth="true" hidden="false" outlineLevel="0" max="2" min="2" style="0" width="22.71"/>
    <col collapsed="false" customWidth="true" hidden="false" outlineLevel="0" max="11" min="3" style="0" width="10.71"/>
    <col collapsed="false" customWidth="true" hidden="false" outlineLevel="0" max="13" min="13" style="0" width="11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</row>
    <row r="4" s="6" customFormat="true" ht="15" hidden="false" customHeight="false" outlineLevel="0" collapsed="false">
      <c r="A4" s="15" t="s">
        <v>232</v>
      </c>
      <c r="B4" s="15"/>
      <c r="C4" s="20" t="s">
        <v>5</v>
      </c>
      <c r="D4" s="20"/>
      <c r="E4" s="20" t="s">
        <v>6</v>
      </c>
      <c r="F4" s="20"/>
      <c r="G4" s="20" t="s">
        <v>27</v>
      </c>
    </row>
    <row r="5" customFormat="false" ht="15" hidden="false" customHeight="false" outlineLevel="0" collapsed="false">
      <c r="A5" s="7"/>
      <c r="B5" s="7"/>
      <c r="C5" s="58" t="s">
        <v>8</v>
      </c>
      <c r="D5" s="59" t="s">
        <v>9</v>
      </c>
      <c r="E5" s="58" t="s">
        <v>8</v>
      </c>
      <c r="F5" s="59" t="s">
        <v>9</v>
      </c>
      <c r="G5" s="60" t="s">
        <v>10</v>
      </c>
    </row>
    <row r="6" customFormat="false" ht="15" hidden="false" customHeight="false" outlineLevel="0" collapsed="false">
      <c r="A6" s="7" t="s">
        <v>233</v>
      </c>
      <c r="B6" s="7" t="s">
        <v>91</v>
      </c>
      <c r="C6" s="40" t="n">
        <v>1</v>
      </c>
      <c r="D6" s="41" t="n">
        <v>0</v>
      </c>
      <c r="E6" s="40" t="n">
        <v>1</v>
      </c>
      <c r="F6" s="65"/>
      <c r="G6" s="169" t="n">
        <v>1</v>
      </c>
    </row>
    <row r="7" customFormat="false" ht="15" hidden="false" customHeight="false" outlineLevel="0" collapsed="false">
      <c r="A7" s="206"/>
      <c r="B7" s="206"/>
    </row>
    <row r="8" customFormat="false" ht="15" hidden="false" customHeight="false" outlineLevel="0" collapsed="false">
      <c r="A8" s="123"/>
    </row>
  </sheetData>
  <mergeCells count="5">
    <mergeCell ref="A1:K1"/>
    <mergeCell ref="A2:K2"/>
    <mergeCell ref="C4:D4"/>
    <mergeCell ref="E4:F4"/>
    <mergeCell ref="A7:B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O22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20" activeCellId="0" sqref="A20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5.15"/>
    <col collapsed="false" customWidth="true" hidden="false" outlineLevel="0" max="2" min="2" style="2" width="21.57"/>
    <col collapsed="false" customWidth="true" hidden="false" outlineLevel="0" max="13" min="3" style="2" width="11.28"/>
    <col collapsed="false" customWidth="true" hidden="false" outlineLevel="0" max="15" min="14" style="2" width="10.85"/>
    <col collapsed="false" customWidth="true" hidden="false" outlineLevel="0" max="16" min="16" style="0" width="8.53"/>
    <col collapsed="false" customWidth="false" hidden="false" outlineLevel="0" max="1024" min="17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customFormat="false" ht="15" hidden="false" customHeight="false" outlineLevel="0" collapsed="false">
      <c r="A4" s="15" t="s">
        <v>234</v>
      </c>
      <c r="B4" s="15"/>
      <c r="C4" s="20" t="s">
        <v>31</v>
      </c>
      <c r="D4" s="20"/>
      <c r="E4" s="20" t="s">
        <v>32</v>
      </c>
      <c r="F4" s="20"/>
      <c r="G4" s="20" t="s">
        <v>3</v>
      </c>
      <c r="H4" s="20"/>
      <c r="I4" s="20" t="s">
        <v>4</v>
      </c>
      <c r="J4" s="20"/>
      <c r="K4" s="20" t="s">
        <v>5</v>
      </c>
      <c r="L4" s="20"/>
      <c r="M4" s="20" t="s">
        <v>6</v>
      </c>
      <c r="N4" s="20"/>
      <c r="O4" s="20" t="s">
        <v>35</v>
      </c>
    </row>
    <row r="5" customFormat="false" ht="15" hidden="false" customHeight="false" outlineLevel="0" collapsed="false">
      <c r="A5" s="7"/>
      <c r="B5" s="7"/>
      <c r="C5" s="207" t="s">
        <v>8</v>
      </c>
      <c r="D5" s="59" t="s">
        <v>9</v>
      </c>
      <c r="E5" s="76" t="s">
        <v>8</v>
      </c>
      <c r="F5" s="59" t="s">
        <v>9</v>
      </c>
      <c r="G5" s="76" t="s">
        <v>8</v>
      </c>
      <c r="H5" s="59" t="s">
        <v>9</v>
      </c>
      <c r="I5" s="76" t="s">
        <v>8</v>
      </c>
      <c r="J5" s="59" t="s">
        <v>9</v>
      </c>
      <c r="K5" s="76" t="s">
        <v>8</v>
      </c>
      <c r="L5" s="59" t="s">
        <v>9</v>
      </c>
      <c r="M5" s="76" t="s">
        <v>8</v>
      </c>
      <c r="N5" s="59" t="s">
        <v>9</v>
      </c>
      <c r="O5" s="60" t="s">
        <v>10</v>
      </c>
    </row>
    <row r="6" customFormat="false" ht="15" hidden="false" customHeight="false" outlineLevel="0" collapsed="false">
      <c r="A6" s="208" t="s">
        <v>235</v>
      </c>
      <c r="B6" s="7" t="s">
        <v>236</v>
      </c>
      <c r="C6" s="209" t="n">
        <v>16559</v>
      </c>
      <c r="D6" s="168" t="n">
        <v>16684</v>
      </c>
      <c r="E6" s="83" t="n">
        <v>16973</v>
      </c>
      <c r="F6" s="168" t="n">
        <v>16980.35</v>
      </c>
      <c r="G6" s="83" t="n">
        <v>17398</v>
      </c>
      <c r="H6" s="168" t="n">
        <v>17480</v>
      </c>
      <c r="I6" s="83" t="n">
        <v>17910</v>
      </c>
      <c r="J6" s="168" t="n">
        <v>17909.21</v>
      </c>
      <c r="K6" s="83" t="n">
        <v>17833</v>
      </c>
      <c r="L6" s="168" t="n">
        <v>18332.99</v>
      </c>
      <c r="M6" s="83" t="n">
        <v>0</v>
      </c>
      <c r="N6" s="168"/>
      <c r="O6" s="169" t="n">
        <v>0</v>
      </c>
    </row>
    <row r="7" customFormat="false" ht="15" hidden="false" customHeight="false" outlineLevel="0" collapsed="false">
      <c r="A7" s="208" t="s">
        <v>237</v>
      </c>
      <c r="B7" s="7" t="s">
        <v>91</v>
      </c>
      <c r="C7" s="210"/>
      <c r="D7" s="41"/>
      <c r="E7" s="78"/>
      <c r="F7" s="41"/>
      <c r="G7" s="78"/>
      <c r="H7" s="41"/>
      <c r="I7" s="78"/>
      <c r="J7" s="41" t="n">
        <v>77</v>
      </c>
      <c r="K7" s="78"/>
      <c r="L7" s="41"/>
      <c r="M7" s="78"/>
      <c r="N7" s="41"/>
      <c r="O7" s="42"/>
    </row>
    <row r="8" customFormat="false" ht="15" hidden="false" customHeight="false" outlineLevel="0" collapsed="false">
      <c r="A8" s="208" t="s">
        <v>238</v>
      </c>
      <c r="B8" s="7" t="s">
        <v>239</v>
      </c>
      <c r="C8" s="210" t="n">
        <v>17100</v>
      </c>
      <c r="D8" s="41" t="n">
        <v>13449</v>
      </c>
      <c r="E8" s="78" t="n">
        <v>17100</v>
      </c>
      <c r="F8" s="41" t="n">
        <v>15676</v>
      </c>
      <c r="G8" s="78" t="n">
        <v>17100</v>
      </c>
      <c r="H8" s="41" t="n">
        <v>16607</v>
      </c>
      <c r="I8" s="78" t="n">
        <v>16500</v>
      </c>
      <c r="J8" s="41" t="n">
        <v>16163.07</v>
      </c>
      <c r="K8" s="78" t="n">
        <v>18000</v>
      </c>
      <c r="L8" s="41" t="n">
        <v>15463.16</v>
      </c>
      <c r="M8" s="78" t="n">
        <v>18000</v>
      </c>
      <c r="N8" s="41"/>
      <c r="O8" s="42" t="n">
        <v>21000</v>
      </c>
    </row>
    <row r="9" customFormat="false" ht="15" hidden="false" customHeight="false" outlineLevel="0" collapsed="false">
      <c r="A9" s="208" t="s">
        <v>240</v>
      </c>
      <c r="B9" s="7" t="s">
        <v>241</v>
      </c>
      <c r="C9" s="210" t="n">
        <v>5000</v>
      </c>
      <c r="D9" s="41" t="n">
        <v>3767</v>
      </c>
      <c r="E9" s="78" t="n">
        <v>5000</v>
      </c>
      <c r="F9" s="41" t="n">
        <v>2252.39</v>
      </c>
      <c r="G9" s="78" t="n">
        <v>5000</v>
      </c>
      <c r="H9" s="41" t="n">
        <v>1448</v>
      </c>
      <c r="I9" s="78" t="n">
        <v>5000</v>
      </c>
      <c r="J9" s="41" t="n">
        <v>9525.42</v>
      </c>
      <c r="K9" s="78" t="n">
        <v>5000</v>
      </c>
      <c r="L9" s="41" t="n">
        <v>13010.37</v>
      </c>
      <c r="M9" s="78" t="n">
        <v>5000</v>
      </c>
      <c r="N9" s="41"/>
      <c r="O9" s="42" t="n">
        <v>5000</v>
      </c>
    </row>
    <row r="10" customFormat="false" ht="15" hidden="false" customHeight="false" outlineLevel="0" collapsed="false">
      <c r="A10" s="208" t="s">
        <v>242</v>
      </c>
      <c r="B10" s="7" t="s">
        <v>243</v>
      </c>
      <c r="C10" s="210" t="n">
        <v>3000</v>
      </c>
      <c r="D10" s="41" t="n">
        <v>3000</v>
      </c>
      <c r="E10" s="78" t="n">
        <v>3000</v>
      </c>
      <c r="F10" s="41" t="n">
        <v>3000</v>
      </c>
      <c r="G10" s="78" t="n">
        <v>3000</v>
      </c>
      <c r="H10" s="41" t="n">
        <v>0</v>
      </c>
      <c r="I10" s="78"/>
      <c r="J10" s="41"/>
      <c r="K10" s="78" t="n">
        <v>0</v>
      </c>
      <c r="L10" s="41"/>
      <c r="M10" s="78" t="n">
        <v>0</v>
      </c>
      <c r="N10" s="41"/>
      <c r="O10" s="42"/>
    </row>
    <row r="11" customFormat="false" ht="15" hidden="false" customHeight="false" outlineLevel="0" collapsed="false">
      <c r="A11" s="208" t="s">
        <v>244</v>
      </c>
      <c r="B11" s="7" t="s">
        <v>245</v>
      </c>
      <c r="C11" s="210" t="n">
        <v>8000</v>
      </c>
      <c r="D11" s="41" t="n">
        <v>3904</v>
      </c>
      <c r="E11" s="78" t="n">
        <v>8000</v>
      </c>
      <c r="F11" s="41" t="n">
        <v>4524.92</v>
      </c>
      <c r="G11" s="78" t="n">
        <v>6000</v>
      </c>
      <c r="H11" s="41" t="n">
        <v>3000</v>
      </c>
      <c r="I11" s="78" t="n">
        <v>15000</v>
      </c>
      <c r="J11" s="41" t="n">
        <v>12107.16</v>
      </c>
      <c r="K11" s="78" t="n">
        <v>6000</v>
      </c>
      <c r="L11" s="41" t="n">
        <f aca="false">10658.29-L12</f>
        <v>3487.26</v>
      </c>
      <c r="M11" s="78" t="n">
        <v>6000</v>
      </c>
      <c r="N11" s="41"/>
      <c r="O11" s="42" t="n">
        <v>6000</v>
      </c>
    </row>
    <row r="12" customFormat="false" ht="15" hidden="false" customHeight="false" outlineLevel="0" collapsed="false">
      <c r="A12" s="208" t="s">
        <v>246</v>
      </c>
      <c r="B12" s="7" t="s">
        <v>247</v>
      </c>
      <c r="C12" s="210" t="n">
        <v>12000</v>
      </c>
      <c r="D12" s="41" t="n">
        <v>9715</v>
      </c>
      <c r="E12" s="78" t="n">
        <v>12000</v>
      </c>
      <c r="F12" s="41" t="n">
        <v>7668.92</v>
      </c>
      <c r="G12" s="78" t="n">
        <v>11000</v>
      </c>
      <c r="H12" s="41" t="n">
        <v>13817</v>
      </c>
      <c r="I12" s="78"/>
      <c r="J12" s="41"/>
      <c r="K12" s="78" t="n">
        <v>9000</v>
      </c>
      <c r="L12" s="41" t="n">
        <v>7171.03</v>
      </c>
      <c r="M12" s="78" t="n">
        <v>9000</v>
      </c>
      <c r="N12" s="41"/>
      <c r="O12" s="42" t="n">
        <v>15000</v>
      </c>
    </row>
    <row r="13" customFormat="false" ht="15" hidden="false" customHeight="false" outlineLevel="0" collapsed="false">
      <c r="A13" s="208" t="s">
        <v>248</v>
      </c>
      <c r="B13" s="7" t="s">
        <v>249</v>
      </c>
      <c r="C13" s="210" t="n">
        <v>3500</v>
      </c>
      <c r="D13" s="41" t="n">
        <v>7517</v>
      </c>
      <c r="E13" s="78" t="n">
        <v>3500</v>
      </c>
      <c r="F13" s="41" t="n">
        <v>13739.56</v>
      </c>
      <c r="G13" s="78" t="n">
        <v>7600</v>
      </c>
      <c r="H13" s="41" t="n">
        <v>12048</v>
      </c>
      <c r="I13" s="78" t="n">
        <v>8100</v>
      </c>
      <c r="J13" s="41" t="n">
        <v>1993.88</v>
      </c>
      <c r="K13" s="78" t="n">
        <v>8100</v>
      </c>
      <c r="L13" s="41" t="n">
        <v>883.95</v>
      </c>
      <c r="M13" s="78" t="n">
        <v>8100</v>
      </c>
      <c r="N13" s="41"/>
      <c r="O13" s="42" t="n">
        <v>10000</v>
      </c>
    </row>
    <row r="14" customFormat="false" ht="15" hidden="false" customHeight="false" outlineLevel="0" collapsed="false">
      <c r="A14" s="208" t="s">
        <v>250</v>
      </c>
      <c r="B14" s="7" t="s">
        <v>251</v>
      </c>
      <c r="C14" s="210" t="n">
        <v>500</v>
      </c>
      <c r="D14" s="41" t="n">
        <v>296</v>
      </c>
      <c r="E14" s="78" t="n">
        <v>500</v>
      </c>
      <c r="F14" s="41" t="n">
        <v>1970.96</v>
      </c>
      <c r="G14" s="78" t="n">
        <v>1500</v>
      </c>
      <c r="H14" s="41" t="n">
        <v>544</v>
      </c>
      <c r="I14" s="78" t="n">
        <v>1500</v>
      </c>
      <c r="J14" s="41" t="n">
        <v>760.41</v>
      </c>
      <c r="K14" s="78" t="n">
        <v>1500</v>
      </c>
      <c r="L14" s="41" t="n">
        <v>223.86</v>
      </c>
      <c r="M14" s="78" t="n">
        <v>1500</v>
      </c>
      <c r="N14" s="41"/>
      <c r="O14" s="42" t="n">
        <v>1500</v>
      </c>
    </row>
    <row r="15" customFormat="false" ht="15" hidden="false" customHeight="false" outlineLevel="0" collapsed="false">
      <c r="A15" s="208" t="s">
        <v>252</v>
      </c>
      <c r="B15" s="7" t="s">
        <v>253</v>
      </c>
      <c r="C15" s="210"/>
      <c r="D15" s="41"/>
      <c r="E15" s="78"/>
      <c r="F15" s="41"/>
      <c r="G15" s="78"/>
      <c r="H15" s="41"/>
      <c r="I15" s="78" t="n">
        <v>10000</v>
      </c>
      <c r="J15" s="41" t="n">
        <v>12729.92</v>
      </c>
      <c r="K15" s="78" t="n">
        <v>2000</v>
      </c>
      <c r="L15" s="41" t="n">
        <v>599.99</v>
      </c>
      <c r="M15" s="78"/>
      <c r="N15" s="41"/>
      <c r="O15" s="42"/>
    </row>
    <row r="16" customFormat="false" ht="15" hidden="false" customHeight="false" outlineLevel="0" collapsed="false">
      <c r="A16" s="208" t="s">
        <v>252</v>
      </c>
      <c r="B16" s="7" t="s">
        <v>254</v>
      </c>
      <c r="C16" s="210" t="n">
        <v>7000</v>
      </c>
      <c r="D16" s="41" t="n">
        <v>14257</v>
      </c>
      <c r="E16" s="78" t="n">
        <v>7000</v>
      </c>
      <c r="F16" s="41" t="n">
        <v>6523.75</v>
      </c>
      <c r="G16" s="78" t="n">
        <v>7000</v>
      </c>
      <c r="H16" s="41" t="n">
        <v>6731</v>
      </c>
      <c r="I16" s="78"/>
      <c r="J16" s="41"/>
      <c r="K16" s="78" t="n">
        <v>10000</v>
      </c>
      <c r="L16" s="41" t="n">
        <f aca="false">14885.35-L15</f>
        <v>14285.36</v>
      </c>
      <c r="M16" s="78" t="n">
        <v>12000</v>
      </c>
      <c r="N16" s="41"/>
      <c r="O16" s="42" t="n">
        <v>15000</v>
      </c>
    </row>
    <row r="17" s="21" customFormat="true" ht="15" hidden="false" customHeight="false" outlineLevel="0" collapsed="false">
      <c r="A17" s="211" t="s">
        <v>67</v>
      </c>
      <c r="B17" s="15"/>
      <c r="C17" s="209" t="n">
        <f aca="false">SUM(C7:C16)</f>
        <v>56100</v>
      </c>
      <c r="D17" s="168" t="n">
        <f aca="false">SUM(D7:D16)</f>
        <v>55905</v>
      </c>
      <c r="E17" s="83" t="n">
        <f aca="false">SUM(E7:E16)</f>
        <v>56100</v>
      </c>
      <c r="F17" s="168" t="n">
        <f aca="false">SUM(F7:F16)</f>
        <v>55356.5</v>
      </c>
      <c r="G17" s="83" t="n">
        <f aca="false">SUM(G7:G16)</f>
        <v>58200</v>
      </c>
      <c r="H17" s="168" t="n">
        <f aca="false">SUM(H7:H16)</f>
        <v>54195</v>
      </c>
      <c r="I17" s="83" t="n">
        <f aca="false">SUM(I7:I16)</f>
        <v>56100</v>
      </c>
      <c r="J17" s="168" t="n">
        <f aca="false">SUM(J7:J16)</f>
        <v>53356.86</v>
      </c>
      <c r="K17" s="83" t="n">
        <f aca="false">SUM(K7:K16)</f>
        <v>59600</v>
      </c>
      <c r="L17" s="168" t="n">
        <f aca="false">SUM(L7:L16)</f>
        <v>55124.98</v>
      </c>
      <c r="M17" s="83" t="n">
        <f aca="false">SUM(M7:M16)</f>
        <v>59600</v>
      </c>
      <c r="N17" s="168" t="n">
        <f aca="false">SUM(N7:N16)</f>
        <v>0</v>
      </c>
      <c r="O17" s="169" t="n">
        <f aca="false">SUM(O7:O16)</f>
        <v>73500</v>
      </c>
    </row>
    <row r="18" customFormat="false" ht="15" hidden="false" customHeight="false" outlineLevel="0" collapsed="false">
      <c r="A18" s="15" t="s">
        <v>12</v>
      </c>
      <c r="B18" s="15"/>
      <c r="C18" s="209" t="n">
        <f aca="false">C6+C17</f>
        <v>72659</v>
      </c>
      <c r="D18" s="209" t="n">
        <f aca="false">D6+D17</f>
        <v>72589</v>
      </c>
      <c r="E18" s="209" t="n">
        <f aca="false">E6+E17</f>
        <v>73073</v>
      </c>
      <c r="F18" s="209" t="n">
        <f aca="false">F6+F17</f>
        <v>72336.85</v>
      </c>
      <c r="G18" s="209" t="n">
        <f aca="false">G6+G17</f>
        <v>75598</v>
      </c>
      <c r="H18" s="209" t="n">
        <f aca="false">H6+H17</f>
        <v>71675</v>
      </c>
      <c r="I18" s="209" t="n">
        <f aca="false">I6+I17</f>
        <v>74010</v>
      </c>
      <c r="J18" s="209" t="n">
        <f aca="false">J6+J17</f>
        <v>71266.07</v>
      </c>
      <c r="K18" s="209" t="n">
        <f aca="false">K6+K17</f>
        <v>77433</v>
      </c>
      <c r="L18" s="209" t="n">
        <f aca="false">L6+L17</f>
        <v>73457.97</v>
      </c>
      <c r="M18" s="209" t="n">
        <f aca="false">M6+M17</f>
        <v>59600</v>
      </c>
      <c r="N18" s="209" t="n">
        <f aca="false">N6+N17</f>
        <v>0</v>
      </c>
      <c r="O18" s="209" t="n">
        <f aca="false">O6+O17</f>
        <v>73500</v>
      </c>
    </row>
    <row r="19" customFormat="false" ht="15" hidden="false" customHeight="false" outlineLevel="0" collapsed="false">
      <c r="A19" s="136" t="s">
        <v>255</v>
      </c>
    </row>
    <row r="20" customFormat="false" ht="15" hidden="false" customHeight="false" outlineLevel="0" collapsed="false">
      <c r="A20" s="201"/>
    </row>
    <row r="22" customFormat="false" ht="15" hidden="false" customHeight="false" outlineLevel="0" collapsed="false">
      <c r="A22" s="136"/>
    </row>
  </sheetData>
  <mergeCells count="9">
    <mergeCell ref="A1:M1"/>
    <mergeCell ref="A2:M2"/>
    <mergeCell ref="C4:D4"/>
    <mergeCell ref="E4:F4"/>
    <mergeCell ref="G4:H4"/>
    <mergeCell ref="I4:J4"/>
    <mergeCell ref="K4:L4"/>
    <mergeCell ref="M4:N4"/>
    <mergeCell ref="A5:B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K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23.15"/>
    <col collapsed="false" customWidth="true" hidden="false" outlineLevel="0" max="2" min="2" style="0" width="23.85"/>
    <col collapsed="false" customWidth="true" hidden="false" outlineLevel="0" max="11" min="3" style="0" width="10.71"/>
    <col collapsed="false" customWidth="true" hidden="false" outlineLevel="0" max="13" min="12" style="0" width="10.28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</row>
    <row r="4" s="6" customFormat="true" ht="15" hidden="false" customHeight="false" outlineLevel="0" collapsed="false">
      <c r="A4" s="15" t="s">
        <v>256</v>
      </c>
      <c r="B4" s="15"/>
      <c r="C4" s="20" t="s">
        <v>5</v>
      </c>
      <c r="D4" s="20"/>
      <c r="E4" s="20" t="s">
        <v>6</v>
      </c>
      <c r="F4" s="185"/>
      <c r="G4" s="20" t="s">
        <v>7</v>
      </c>
    </row>
    <row r="5" customFormat="false" ht="15" hidden="false" customHeight="false" outlineLevel="0" collapsed="false">
      <c r="A5" s="7"/>
      <c r="B5" s="7"/>
      <c r="C5" s="76" t="s">
        <v>8</v>
      </c>
      <c r="D5" s="59" t="s">
        <v>9</v>
      </c>
      <c r="E5" s="76" t="s">
        <v>8</v>
      </c>
      <c r="F5" s="59" t="s">
        <v>9</v>
      </c>
      <c r="G5" s="60" t="s">
        <v>10</v>
      </c>
    </row>
    <row r="6" customFormat="false" ht="15" hidden="false" customHeight="false" outlineLevel="0" collapsed="false">
      <c r="A6" s="7" t="s">
        <v>257</v>
      </c>
      <c r="B6" s="7" t="s">
        <v>91</v>
      </c>
      <c r="C6" s="76"/>
      <c r="D6" s="62" t="n">
        <v>200</v>
      </c>
      <c r="E6" s="76"/>
      <c r="F6" s="59"/>
      <c r="G6" s="60"/>
    </row>
    <row r="7" customFormat="false" ht="15" hidden="false" customHeight="false" outlineLevel="0" collapsed="false">
      <c r="A7" s="7" t="s">
        <v>258</v>
      </c>
      <c r="B7" s="7" t="s">
        <v>259</v>
      </c>
      <c r="C7" s="78" t="n">
        <v>39415</v>
      </c>
      <c r="D7" s="41" t="n">
        <v>45620</v>
      </c>
      <c r="E7" s="78" t="n">
        <v>43950</v>
      </c>
      <c r="F7" s="65"/>
      <c r="G7" s="42" t="n">
        <v>46526</v>
      </c>
    </row>
    <row r="8" customFormat="false" ht="15" hidden="false" customHeight="false" outlineLevel="0" collapsed="false">
      <c r="A8" s="7" t="s">
        <v>260</v>
      </c>
      <c r="B8" s="7" t="s">
        <v>261</v>
      </c>
      <c r="C8" s="78" t="n">
        <v>30303</v>
      </c>
      <c r="D8" s="41" t="n">
        <v>25073</v>
      </c>
      <c r="E8" s="78" t="n">
        <v>19600</v>
      </c>
      <c r="F8" s="65"/>
      <c r="G8" s="191" t="n">
        <v>19008</v>
      </c>
    </row>
    <row r="9" customFormat="false" ht="15" hidden="false" customHeight="false" outlineLevel="0" collapsed="false">
      <c r="A9" s="7" t="s">
        <v>262</v>
      </c>
      <c r="B9" s="7" t="s">
        <v>263</v>
      </c>
      <c r="C9" s="78" t="n">
        <v>12750</v>
      </c>
      <c r="D9" s="41" t="n">
        <v>13136</v>
      </c>
      <c r="E9" s="78" t="n">
        <v>13000</v>
      </c>
      <c r="F9" s="65"/>
      <c r="G9" s="191" t="n">
        <v>14000</v>
      </c>
    </row>
    <row r="10" customFormat="false" ht="15" hidden="false" customHeight="false" outlineLevel="0" collapsed="false">
      <c r="A10" s="7" t="s">
        <v>264</v>
      </c>
      <c r="B10" s="7" t="s">
        <v>265</v>
      </c>
      <c r="C10" s="78" t="n">
        <v>2242</v>
      </c>
      <c r="D10" s="41" t="n">
        <v>545</v>
      </c>
      <c r="E10" s="78" t="n">
        <v>750</v>
      </c>
      <c r="F10" s="65"/>
      <c r="G10" s="191" t="n">
        <v>1000</v>
      </c>
    </row>
    <row r="11" customFormat="false" ht="15" hidden="false" customHeight="false" outlineLevel="0" collapsed="false">
      <c r="A11" s="7" t="s">
        <v>266</v>
      </c>
      <c r="B11" s="7" t="s">
        <v>267</v>
      </c>
      <c r="C11" s="78"/>
      <c r="D11" s="41"/>
      <c r="E11" s="78" t="n">
        <v>8119</v>
      </c>
      <c r="F11" s="65"/>
      <c r="G11" s="191" t="n">
        <v>8519</v>
      </c>
    </row>
    <row r="12" s="6" customFormat="true" ht="15" hidden="false" customHeight="false" outlineLevel="0" collapsed="false">
      <c r="A12" s="15" t="s">
        <v>12</v>
      </c>
      <c r="B12" s="15"/>
      <c r="C12" s="83" t="n">
        <f aca="false">SUM(C6:C11)</f>
        <v>84710</v>
      </c>
      <c r="D12" s="168" t="n">
        <f aca="false">SUM(D6:D11)</f>
        <v>84574</v>
      </c>
      <c r="E12" s="83" t="n">
        <f aca="false">SUM(E6:E11)</f>
        <v>85419</v>
      </c>
      <c r="F12" s="168" t="n">
        <f aca="false">SUM(F6:F11)</f>
        <v>0</v>
      </c>
      <c r="G12" s="169" t="n">
        <f aca="false">SUM(G6:G11)</f>
        <v>89053</v>
      </c>
    </row>
    <row r="14" customFormat="false" ht="15" hidden="false" customHeight="false" outlineLevel="0" collapsed="false">
      <c r="A14" s="123" t="s">
        <v>268</v>
      </c>
    </row>
    <row r="15" customFormat="false" ht="15" hidden="false" customHeight="false" outlineLevel="0" collapsed="false">
      <c r="B15" s="71"/>
    </row>
    <row r="16" customFormat="false" ht="15" hidden="false" customHeight="false" outlineLevel="0" collapsed="false">
      <c r="B16" s="212"/>
      <c r="C16" s="127"/>
      <c r="D16" s="127"/>
      <c r="E16" s="2"/>
      <c r="F16" s="2"/>
      <c r="G16" s="2"/>
    </row>
    <row r="17" customFormat="false" ht="15" hidden="false" customHeight="false" outlineLevel="0" collapsed="false">
      <c r="B17" s="2"/>
      <c r="C17" s="213"/>
      <c r="D17" s="213"/>
      <c r="E17" s="127"/>
      <c r="F17" s="127"/>
      <c r="G17" s="93"/>
    </row>
    <row r="18" customFormat="false" ht="15" hidden="false" customHeight="false" outlineLevel="0" collapsed="false">
      <c r="B18" s="2"/>
      <c r="C18" s="127"/>
      <c r="D18" s="127"/>
    </row>
    <row r="19" customFormat="false" ht="15" hidden="false" customHeight="false" outlineLevel="0" collapsed="false">
      <c r="B19" s="2"/>
      <c r="C19" s="127"/>
      <c r="D19" s="127"/>
      <c r="E19" s="127"/>
      <c r="F19" s="127"/>
      <c r="G19" s="127"/>
      <c r="H19" s="127"/>
    </row>
    <row r="20" customFormat="false" ht="15" hidden="false" customHeight="false" outlineLevel="0" collapsed="false">
      <c r="B20" s="2"/>
      <c r="C20" s="127"/>
      <c r="D20" s="127"/>
      <c r="E20" s="127"/>
      <c r="F20" s="127"/>
      <c r="G20" s="127"/>
      <c r="H20" s="127"/>
    </row>
    <row r="21" customFormat="false" ht="15" hidden="false" customHeight="false" outlineLevel="0" collapsed="false">
      <c r="B21" s="2"/>
      <c r="C21" s="127"/>
      <c r="D21" s="127"/>
      <c r="E21" s="2"/>
      <c r="F21" s="127"/>
      <c r="G21" s="2"/>
      <c r="H21" s="2"/>
    </row>
    <row r="22" customFormat="false" ht="15" hidden="false" customHeight="false" outlineLevel="0" collapsed="false">
      <c r="B22" s="21"/>
      <c r="C22" s="127"/>
      <c r="D22" s="127"/>
      <c r="E22" s="127"/>
      <c r="F22" s="127"/>
      <c r="G22" s="127"/>
      <c r="H22" s="93"/>
    </row>
  </sheetData>
  <mergeCells count="3">
    <mergeCell ref="A1:K1"/>
    <mergeCell ref="A2:K2"/>
    <mergeCell ref="C4:D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P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2.85"/>
    <col collapsed="false" customWidth="true" hidden="false" outlineLevel="0" max="2" min="2" style="0" width="19"/>
    <col collapsed="false" customWidth="true" hidden="false" outlineLevel="0" max="16" min="3" style="0" width="10.57"/>
    <col collapsed="false" customWidth="true" hidden="false" outlineLevel="0" max="17" min="17" style="0" width="10.43"/>
    <col collapsed="false" customWidth="true" hidden="false" outlineLevel="0" max="18" min="18" style="0" width="12.5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customFormat="false" ht="15" hidden="false" customHeight="false" outlineLevel="0" collapsed="false">
      <c r="A4" s="15" t="s">
        <v>269</v>
      </c>
      <c r="B4" s="184"/>
      <c r="C4" s="20" t="s">
        <v>5</v>
      </c>
      <c r="D4" s="20"/>
      <c r="E4" s="20" t="s">
        <v>6</v>
      </c>
      <c r="F4" s="20"/>
      <c r="G4" s="20" t="s">
        <v>7</v>
      </c>
      <c r="H4" s="164" t="n">
        <v>0.02</v>
      </c>
      <c r="I4" s="165" t="n">
        <v>0.025</v>
      </c>
      <c r="J4" s="164" t="n">
        <v>0.03</v>
      </c>
    </row>
    <row r="5" customFormat="false" ht="15" hidden="false" customHeight="false" outlineLevel="0" collapsed="false">
      <c r="A5" s="7"/>
      <c r="B5" s="7"/>
      <c r="C5" s="214" t="s">
        <v>8</v>
      </c>
      <c r="D5" s="59" t="s">
        <v>9</v>
      </c>
      <c r="E5" s="214" t="s">
        <v>8</v>
      </c>
      <c r="F5" s="59" t="s">
        <v>9</v>
      </c>
      <c r="G5" s="31" t="s">
        <v>10</v>
      </c>
      <c r="H5" s="7"/>
      <c r="I5" s="7"/>
      <c r="J5" s="7"/>
    </row>
    <row r="6" customFormat="false" ht="15" hidden="false" customHeight="false" outlineLevel="0" collapsed="false">
      <c r="A6" s="80" t="s">
        <v>270</v>
      </c>
      <c r="B6" s="80" t="s">
        <v>271</v>
      </c>
      <c r="C6" s="215" t="n">
        <v>72148</v>
      </c>
      <c r="D6" s="215" t="n">
        <v>73872.63</v>
      </c>
      <c r="E6" s="215" t="n">
        <v>75800</v>
      </c>
      <c r="F6" s="82"/>
      <c r="G6" s="82" t="n">
        <v>75800</v>
      </c>
      <c r="H6" s="82" t="n">
        <f aca="false">(G6*H4)+G6</f>
        <v>77316</v>
      </c>
      <c r="I6" s="82" t="n">
        <f aca="false">(G6*I4)+G6</f>
        <v>77695</v>
      </c>
      <c r="J6" s="82" t="n">
        <f aca="false">(G6*J4)+G6</f>
        <v>78074</v>
      </c>
    </row>
    <row r="7" customFormat="false" ht="15" hidden="false" customHeight="false" outlineLevel="0" collapsed="false">
      <c r="A7" s="80" t="s">
        <v>272</v>
      </c>
      <c r="B7" s="80" t="s">
        <v>163</v>
      </c>
      <c r="C7" s="82" t="n">
        <v>38472</v>
      </c>
      <c r="D7" s="82" t="n">
        <v>33477.31</v>
      </c>
      <c r="E7" s="82" t="n">
        <v>40420</v>
      </c>
      <c r="F7" s="82"/>
      <c r="G7" s="82" t="n">
        <v>40420</v>
      </c>
      <c r="H7" s="82" t="n">
        <f aca="false">(G7*H4)+G7</f>
        <v>41228.4</v>
      </c>
      <c r="I7" s="82" t="n">
        <f aca="false">(G7*I4)+G7</f>
        <v>41430.5</v>
      </c>
      <c r="J7" s="82" t="n">
        <f aca="false">(G7*J4)+G7</f>
        <v>41632.6</v>
      </c>
    </row>
    <row r="8" customFormat="false" ht="15" hidden="false" customHeight="false" outlineLevel="0" collapsed="false">
      <c r="A8" s="216" t="s">
        <v>46</v>
      </c>
      <c r="B8" s="216"/>
      <c r="C8" s="86" t="n">
        <f aca="false">SUM(C6:C7)</f>
        <v>110620</v>
      </c>
      <c r="D8" s="87" t="n">
        <f aca="false">SUM(D6:D7)</f>
        <v>107349.94</v>
      </c>
      <c r="E8" s="86" t="n">
        <f aca="false">SUM(E6:E7)</f>
        <v>116220</v>
      </c>
      <c r="F8" s="87" t="n">
        <f aca="false">SUM(F6:F7)</f>
        <v>0</v>
      </c>
      <c r="G8" s="89" t="n">
        <f aca="false">SUM(G6:G7)</f>
        <v>116220</v>
      </c>
      <c r="H8" s="89" t="n">
        <f aca="false">SUM(H6:H7)</f>
        <v>118544.4</v>
      </c>
      <c r="I8" s="89" t="n">
        <f aca="false">SUM(I6:I7)</f>
        <v>119125.5</v>
      </c>
      <c r="J8" s="89" t="n">
        <f aca="false">SUM(J6:J7)</f>
        <v>119706.6</v>
      </c>
    </row>
    <row r="9" customFormat="false" ht="15" hidden="false" customHeight="false" outlineLevel="0" collapsed="false">
      <c r="A9" s="7" t="s">
        <v>273</v>
      </c>
      <c r="B9" s="7" t="s">
        <v>274</v>
      </c>
      <c r="C9" s="78" t="n">
        <v>3000</v>
      </c>
      <c r="D9" s="41" t="n">
        <v>2981.02</v>
      </c>
      <c r="E9" s="78" t="n">
        <v>3100</v>
      </c>
      <c r="F9" s="41"/>
      <c r="G9" s="42" t="n">
        <v>3100</v>
      </c>
      <c r="H9" s="42" t="n">
        <f aca="false">G9</f>
        <v>3100</v>
      </c>
      <c r="I9" s="42" t="n">
        <f aca="false">H9</f>
        <v>3100</v>
      </c>
      <c r="J9" s="42" t="n">
        <f aca="false">I9</f>
        <v>3100</v>
      </c>
    </row>
    <row r="10" customFormat="false" ht="15" hidden="false" customHeight="false" outlineLevel="0" collapsed="false">
      <c r="A10" s="7" t="s">
        <v>275</v>
      </c>
      <c r="B10" s="7" t="s">
        <v>56</v>
      </c>
      <c r="C10" s="78" t="n">
        <v>50</v>
      </c>
      <c r="D10" s="41" t="n">
        <v>38.45</v>
      </c>
      <c r="E10" s="78" t="n">
        <v>50</v>
      </c>
      <c r="F10" s="41"/>
      <c r="G10" s="42" t="n">
        <v>50</v>
      </c>
      <c r="H10" s="42" t="n">
        <f aca="false">G10</f>
        <v>50</v>
      </c>
      <c r="I10" s="42" t="n">
        <f aca="false">H10</f>
        <v>50</v>
      </c>
      <c r="J10" s="42" t="n">
        <f aca="false">I10</f>
        <v>50</v>
      </c>
    </row>
    <row r="11" customFormat="false" ht="15" hidden="false" customHeight="false" outlineLevel="0" collapsed="false">
      <c r="A11" s="7" t="s">
        <v>276</v>
      </c>
      <c r="B11" s="7" t="s">
        <v>207</v>
      </c>
      <c r="C11" s="78" t="n">
        <v>300</v>
      </c>
      <c r="D11" s="41" t="n">
        <v>628.63</v>
      </c>
      <c r="E11" s="78" t="n">
        <v>300</v>
      </c>
      <c r="F11" s="41"/>
      <c r="G11" s="42" t="n">
        <v>1000</v>
      </c>
      <c r="H11" s="42" t="n">
        <f aca="false">G11</f>
        <v>1000</v>
      </c>
      <c r="I11" s="42" t="n">
        <f aca="false">H11</f>
        <v>1000</v>
      </c>
      <c r="J11" s="42" t="n">
        <f aca="false">I11</f>
        <v>1000</v>
      </c>
    </row>
    <row r="12" customFormat="false" ht="15" hidden="false" customHeight="false" outlineLevel="0" collapsed="false">
      <c r="A12" s="7" t="s">
        <v>277</v>
      </c>
      <c r="B12" s="7" t="s">
        <v>186</v>
      </c>
      <c r="C12" s="78" t="n">
        <v>2300</v>
      </c>
      <c r="D12" s="41" t="n">
        <v>470.64</v>
      </c>
      <c r="E12" s="78" t="n">
        <v>2400</v>
      </c>
      <c r="F12" s="41"/>
      <c r="G12" s="42" t="n">
        <v>2400</v>
      </c>
      <c r="H12" s="42" t="n">
        <f aca="false">G12</f>
        <v>2400</v>
      </c>
      <c r="I12" s="42" t="n">
        <f aca="false">H12</f>
        <v>2400</v>
      </c>
      <c r="J12" s="42" t="n">
        <f aca="false">I12</f>
        <v>2400</v>
      </c>
    </row>
    <row r="13" customFormat="false" ht="15" hidden="false" customHeight="false" outlineLevel="0" collapsed="false">
      <c r="A13" s="7" t="s">
        <v>278</v>
      </c>
      <c r="B13" s="7" t="s">
        <v>279</v>
      </c>
      <c r="C13" s="78" t="n">
        <v>5500</v>
      </c>
      <c r="D13" s="41" t="n">
        <v>2271.12</v>
      </c>
      <c r="E13" s="78" t="n">
        <v>5500</v>
      </c>
      <c r="F13" s="41"/>
      <c r="G13" s="42" t="n">
        <v>5500</v>
      </c>
      <c r="H13" s="42" t="n">
        <f aca="false">G13</f>
        <v>5500</v>
      </c>
      <c r="I13" s="42" t="n">
        <f aca="false">H13</f>
        <v>5500</v>
      </c>
      <c r="J13" s="42" t="n">
        <f aca="false">I13</f>
        <v>5500</v>
      </c>
    </row>
    <row r="14" customFormat="false" ht="15" hidden="false" customHeight="false" outlineLevel="0" collapsed="false">
      <c r="A14" s="7" t="s">
        <v>280</v>
      </c>
      <c r="B14" s="7" t="s">
        <v>174</v>
      </c>
      <c r="C14" s="78" t="n">
        <v>2000</v>
      </c>
      <c r="D14" s="41" t="n">
        <v>121.85</v>
      </c>
      <c r="E14" s="78" t="n">
        <v>2000</v>
      </c>
      <c r="F14" s="41"/>
      <c r="G14" s="42" t="n">
        <v>2000</v>
      </c>
      <c r="H14" s="42" t="n">
        <f aca="false">G14</f>
        <v>2000</v>
      </c>
      <c r="I14" s="42" t="n">
        <f aca="false">H14</f>
        <v>2000</v>
      </c>
      <c r="J14" s="42" t="n">
        <f aca="false">I14</f>
        <v>2000</v>
      </c>
    </row>
    <row r="15" customFormat="false" ht="15" hidden="false" customHeight="false" outlineLevel="0" collapsed="false">
      <c r="A15" s="7" t="s">
        <v>281</v>
      </c>
      <c r="B15" s="7" t="s">
        <v>282</v>
      </c>
      <c r="C15" s="78" t="n">
        <v>0</v>
      </c>
      <c r="D15" s="41"/>
      <c r="E15" s="78" t="n">
        <v>0</v>
      </c>
      <c r="F15" s="41"/>
      <c r="G15" s="42"/>
      <c r="H15" s="42" t="n">
        <f aca="false">G15</f>
        <v>0</v>
      </c>
      <c r="I15" s="42" t="n">
        <f aca="false">H15</f>
        <v>0</v>
      </c>
      <c r="J15" s="42" t="n">
        <f aca="false">I15</f>
        <v>0</v>
      </c>
    </row>
    <row r="16" customFormat="false" ht="15" hidden="false" customHeight="false" outlineLevel="0" collapsed="false">
      <c r="A16" s="7" t="s">
        <v>283</v>
      </c>
      <c r="B16" s="7" t="s">
        <v>284</v>
      </c>
      <c r="C16" s="78" t="n">
        <v>2000</v>
      </c>
      <c r="D16" s="41" t="n">
        <v>2144.13</v>
      </c>
      <c r="E16" s="78" t="n">
        <v>2500</v>
      </c>
      <c r="F16" s="41"/>
      <c r="G16" s="42" t="n">
        <v>3000</v>
      </c>
      <c r="H16" s="42" t="n">
        <f aca="false">G16</f>
        <v>3000</v>
      </c>
      <c r="I16" s="42" t="n">
        <f aca="false">H16</f>
        <v>3000</v>
      </c>
      <c r="J16" s="42" t="n">
        <f aca="false">I16</f>
        <v>3000</v>
      </c>
    </row>
    <row r="17" customFormat="false" ht="15" hidden="false" customHeight="false" outlineLevel="0" collapsed="false">
      <c r="A17" s="7" t="s">
        <v>285</v>
      </c>
      <c r="B17" s="7" t="s">
        <v>286</v>
      </c>
      <c r="C17" s="78" t="n">
        <v>1900</v>
      </c>
      <c r="D17" s="41" t="n">
        <v>0</v>
      </c>
      <c r="E17" s="78" t="n">
        <v>1925</v>
      </c>
      <c r="F17" s="41"/>
      <c r="G17" s="42" t="n">
        <v>1925</v>
      </c>
      <c r="H17" s="42" t="n">
        <f aca="false">G17</f>
        <v>1925</v>
      </c>
      <c r="I17" s="42" t="n">
        <f aca="false">H17</f>
        <v>1925</v>
      </c>
      <c r="J17" s="42" t="n">
        <f aca="false">I17</f>
        <v>1925</v>
      </c>
    </row>
    <row r="18" customFormat="false" ht="15" hidden="false" customHeight="false" outlineLevel="0" collapsed="false">
      <c r="A18" s="7" t="s">
        <v>287</v>
      </c>
      <c r="B18" s="7" t="s">
        <v>288</v>
      </c>
      <c r="C18" s="78" t="n">
        <v>1000</v>
      </c>
      <c r="D18" s="41" t="n">
        <v>606.8</v>
      </c>
      <c r="E18" s="78" t="n">
        <v>1000</v>
      </c>
      <c r="F18" s="41"/>
      <c r="G18" s="42" t="n">
        <v>1000</v>
      </c>
      <c r="H18" s="42" t="n">
        <f aca="false">G18</f>
        <v>1000</v>
      </c>
      <c r="I18" s="42" t="n">
        <f aca="false">H18</f>
        <v>1000</v>
      </c>
      <c r="J18" s="42" t="n">
        <f aca="false">I18</f>
        <v>1000</v>
      </c>
    </row>
    <row r="19" customFormat="false" ht="15" hidden="false" customHeight="false" outlineLevel="0" collapsed="false">
      <c r="A19" s="15" t="s">
        <v>67</v>
      </c>
      <c r="B19" s="15"/>
      <c r="C19" s="86" t="n">
        <f aca="false">SUM(C9:C18)</f>
        <v>18050</v>
      </c>
      <c r="D19" s="87" t="n">
        <f aca="false">SUM(D9:D18)</f>
        <v>9262.64</v>
      </c>
      <c r="E19" s="86" t="n">
        <f aca="false">SUM(E9:E18)</f>
        <v>18775</v>
      </c>
      <c r="F19" s="87" t="n">
        <f aca="false">SUM(F9:F18)</f>
        <v>0</v>
      </c>
      <c r="G19" s="88" t="n">
        <f aca="false">SUM(G9:G18)</f>
        <v>19975</v>
      </c>
      <c r="H19" s="88" t="n">
        <f aca="false">G19</f>
        <v>19975</v>
      </c>
      <c r="I19" s="88" t="n">
        <f aca="false">H19</f>
        <v>19975</v>
      </c>
      <c r="J19" s="88" t="n">
        <f aca="false">I19</f>
        <v>19975</v>
      </c>
    </row>
    <row r="20" customFormat="false" ht="15" hidden="false" customHeight="false" outlineLevel="0" collapsed="false">
      <c r="A20" s="15" t="s">
        <v>12</v>
      </c>
      <c r="B20" s="15" t="s">
        <v>12</v>
      </c>
      <c r="C20" s="83" t="n">
        <f aca="false">C8+C19</f>
        <v>128670</v>
      </c>
      <c r="D20" s="168" t="n">
        <f aca="false">D8+D19</f>
        <v>116612.58</v>
      </c>
      <c r="E20" s="83" t="n">
        <f aca="false">E8+E19</f>
        <v>134995</v>
      </c>
      <c r="F20" s="168" t="n">
        <f aca="false">F8+F19</f>
        <v>0</v>
      </c>
      <c r="G20" s="169" t="n">
        <f aca="false">G8+G19</f>
        <v>136195</v>
      </c>
      <c r="H20" s="169" t="n">
        <f aca="false">H8+H19</f>
        <v>138519.4</v>
      </c>
      <c r="I20" s="169" t="n">
        <f aca="false">I8+I19</f>
        <v>139100.5</v>
      </c>
      <c r="J20" s="169" t="n">
        <f aca="false">J8+J19</f>
        <v>139681.6</v>
      </c>
    </row>
    <row r="21" customFormat="false" ht="1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127"/>
      <c r="K21" s="2"/>
      <c r="L21" s="2"/>
      <c r="M21" s="2"/>
      <c r="N21" s="2"/>
      <c r="O21" s="2"/>
      <c r="P21" s="2"/>
    </row>
    <row r="22" customFormat="false" ht="15" hidden="false" customHeight="false" outlineLevel="0" collapsed="false">
      <c r="A22" s="20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customFormat="false" ht="15" hidden="false" customHeight="false" outlineLevel="0" collapsed="false">
      <c r="A23" s="13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mergeCells count="4">
    <mergeCell ref="A1:M1"/>
    <mergeCell ref="A2:M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CF102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5" activeCellId="0" sqref="C5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4.43"/>
    <col collapsed="false" customWidth="true" hidden="false" outlineLevel="0" max="2" min="2" style="2" width="18"/>
    <col collapsed="false" customWidth="true" hidden="false" outlineLevel="0" max="10" min="3" style="2" width="10.71"/>
    <col collapsed="false" customWidth="true" hidden="false" outlineLevel="0" max="11" min="11" style="217" width="10.71"/>
    <col collapsed="false" customWidth="true" hidden="false" outlineLevel="0" max="15" min="12" style="2" width="10.71"/>
    <col collapsed="false" customWidth="false" hidden="false" outlineLevel="0" max="1024" min="16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71"/>
      <c r="O1" s="7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1"/>
      <c r="O2" s="71"/>
    </row>
    <row r="3" s="2" customFormat="true" ht="15" hidden="false" customHeight="false" outlineLevel="0" collapsed="false"/>
    <row r="4" s="21" customFormat="true" ht="14.25" hidden="false" customHeight="false" outlineLevel="0" collapsed="false">
      <c r="A4" s="3" t="s">
        <v>289</v>
      </c>
      <c r="B4" s="3"/>
      <c r="C4" s="20" t="s">
        <v>5</v>
      </c>
      <c r="D4" s="20"/>
      <c r="E4" s="20" t="s">
        <v>6</v>
      </c>
      <c r="F4" s="20"/>
      <c r="G4" s="20" t="s">
        <v>7</v>
      </c>
      <c r="H4" s="113" t="n">
        <v>0.02</v>
      </c>
      <c r="I4" s="114" t="n">
        <v>0.025</v>
      </c>
      <c r="J4" s="113" t="n">
        <v>0.03</v>
      </c>
    </row>
    <row r="5" s="2" customFormat="true" ht="15" hidden="false" customHeight="false" outlineLevel="0" collapsed="false">
      <c r="A5" s="7"/>
      <c r="B5" s="7"/>
      <c r="C5" s="76" t="s">
        <v>8</v>
      </c>
      <c r="D5" s="59" t="s">
        <v>9</v>
      </c>
      <c r="E5" s="76" t="s">
        <v>8</v>
      </c>
      <c r="F5" s="59" t="s">
        <v>9</v>
      </c>
      <c r="G5" s="60" t="s">
        <v>10</v>
      </c>
      <c r="H5" s="42"/>
      <c r="I5" s="42"/>
      <c r="J5" s="42"/>
    </row>
    <row r="6" customFormat="false" ht="15" hidden="false" customHeight="false" outlineLevel="0" collapsed="false">
      <c r="A6" s="7" t="s">
        <v>290</v>
      </c>
      <c r="B6" s="7" t="s">
        <v>291</v>
      </c>
      <c r="C6" s="218" t="n">
        <v>7919</v>
      </c>
      <c r="D6" s="219" t="n">
        <v>8300</v>
      </c>
      <c r="E6" s="218" t="n">
        <v>9390</v>
      </c>
      <c r="F6" s="41" t="n">
        <v>9461.22</v>
      </c>
      <c r="G6" s="42" t="n">
        <f aca="false">1090+F6</f>
        <v>10551.22</v>
      </c>
      <c r="H6" s="42" t="n">
        <f aca="false">G6</f>
        <v>10551.22</v>
      </c>
      <c r="I6" s="42" t="n">
        <f aca="false">H6</f>
        <v>10551.22</v>
      </c>
      <c r="J6" s="42" t="n">
        <f aca="false">I6</f>
        <v>10551.22</v>
      </c>
      <c r="K6" s="220"/>
      <c r="L6" s="220"/>
    </row>
    <row r="7" s="2" customFormat="true" ht="15" hidden="false" customHeight="false" outlineLevel="0" collapsed="false">
      <c r="A7" s="7" t="s">
        <v>292</v>
      </c>
      <c r="B7" s="7" t="s">
        <v>44</v>
      </c>
      <c r="C7" s="218" t="n">
        <v>863</v>
      </c>
      <c r="D7" s="219" t="n">
        <v>905.4</v>
      </c>
      <c r="E7" s="218" t="n">
        <v>907</v>
      </c>
      <c r="F7" s="41"/>
      <c r="G7" s="42" t="n">
        <v>936</v>
      </c>
      <c r="H7" s="42" t="n">
        <f aca="false">(G7*H4)+G7</f>
        <v>954.72</v>
      </c>
      <c r="I7" s="42" t="n">
        <f aca="false">(G7*I4)+G7</f>
        <v>959.4</v>
      </c>
      <c r="J7" s="42" t="n">
        <f aca="false">(G7*J4)+G7</f>
        <v>964.08</v>
      </c>
    </row>
    <row r="8" s="2" customFormat="true" ht="15" hidden="false" customHeight="false" outlineLevel="0" collapsed="false">
      <c r="A8" s="7" t="s">
        <v>290</v>
      </c>
      <c r="B8" s="7" t="s">
        <v>293</v>
      </c>
      <c r="C8" s="218"/>
      <c r="D8" s="219"/>
      <c r="E8" s="218"/>
      <c r="F8" s="41"/>
      <c r="G8" s="42"/>
      <c r="H8" s="42"/>
      <c r="I8" s="42"/>
      <c r="J8" s="42"/>
    </row>
    <row r="9" s="2" customFormat="true" ht="15" hidden="false" customHeight="false" outlineLevel="0" collapsed="false">
      <c r="A9" s="7" t="s">
        <v>290</v>
      </c>
      <c r="B9" s="7" t="s">
        <v>293</v>
      </c>
      <c r="C9" s="218"/>
      <c r="D9" s="219"/>
      <c r="E9" s="218"/>
      <c r="F9" s="41"/>
      <c r="G9" s="42"/>
      <c r="H9" s="42"/>
      <c r="I9" s="42"/>
      <c r="J9" s="42"/>
    </row>
    <row r="10" s="2" customFormat="true" ht="15" hidden="false" customHeight="false" outlineLevel="0" collapsed="false">
      <c r="A10" s="7" t="s">
        <v>290</v>
      </c>
      <c r="B10" s="7" t="s">
        <v>294</v>
      </c>
      <c r="C10" s="218"/>
      <c r="D10" s="219"/>
      <c r="E10" s="218"/>
      <c r="F10" s="41"/>
      <c r="G10" s="42"/>
      <c r="H10" s="42"/>
      <c r="I10" s="42"/>
      <c r="J10" s="42"/>
    </row>
    <row r="11" s="2" customFormat="true" ht="15" hidden="false" customHeight="false" outlineLevel="0" collapsed="false">
      <c r="A11" s="7" t="s">
        <v>292</v>
      </c>
      <c r="B11" s="7" t="s">
        <v>295</v>
      </c>
      <c r="C11" s="218" t="n">
        <v>27891</v>
      </c>
      <c r="D11" s="219" t="n">
        <v>33502</v>
      </c>
      <c r="E11" s="218" t="n">
        <v>29303</v>
      </c>
      <c r="F11" s="41"/>
      <c r="G11" s="42" t="n">
        <v>29303</v>
      </c>
      <c r="H11" s="42" t="n">
        <f aca="false">(G11*H4)+G11</f>
        <v>29889.06</v>
      </c>
      <c r="I11" s="42" t="n">
        <f aca="false">(G11*I4)+G11</f>
        <v>30035.575</v>
      </c>
      <c r="J11" s="42" t="n">
        <f aca="false">(G11*J4)+G11</f>
        <v>30182.09</v>
      </c>
    </row>
    <row r="12" s="2" customFormat="true" ht="15" hidden="false" customHeight="false" outlineLevel="0" collapsed="false">
      <c r="A12" s="7" t="s">
        <v>292</v>
      </c>
      <c r="B12" s="7" t="s">
        <v>163</v>
      </c>
      <c r="C12" s="218"/>
      <c r="D12" s="219"/>
      <c r="E12" s="218"/>
      <c r="F12" s="41"/>
      <c r="G12" s="42"/>
      <c r="H12" s="42" t="n">
        <f aca="false">(G12*H4)+G12</f>
        <v>0</v>
      </c>
      <c r="I12" s="42" t="n">
        <f aca="false">(H12*I4)+H12</f>
        <v>0</v>
      </c>
      <c r="J12" s="42" t="n">
        <f aca="false">(I12*J4)+I12</f>
        <v>0</v>
      </c>
    </row>
    <row r="13" s="21" customFormat="true" ht="14.25" hidden="false" customHeight="false" outlineLevel="0" collapsed="false">
      <c r="A13" s="15" t="s">
        <v>46</v>
      </c>
      <c r="B13" s="15"/>
      <c r="C13" s="86" t="n">
        <f aca="false">SUM(C6:C12)</f>
        <v>36673</v>
      </c>
      <c r="D13" s="86" t="n">
        <f aca="false">SUM(D6:D12)</f>
        <v>42707.4</v>
      </c>
      <c r="E13" s="86" t="n">
        <f aca="false">SUM(E6:E12)</f>
        <v>39600</v>
      </c>
      <c r="F13" s="86" t="n">
        <f aca="false">SUM(F6:F12)</f>
        <v>9461.22</v>
      </c>
      <c r="G13" s="86" t="n">
        <f aca="false">SUM(G6:G12)</f>
        <v>40790.22</v>
      </c>
      <c r="H13" s="86" t="n">
        <f aca="false">SUM(H6:H12)</f>
        <v>41395</v>
      </c>
      <c r="I13" s="86" t="n">
        <f aca="false">SUM(I6:I12)</f>
        <v>41546.195</v>
      </c>
      <c r="J13" s="86" t="n">
        <f aca="false">SUM(J6:J12)</f>
        <v>41697.39</v>
      </c>
    </row>
    <row r="14" s="2" customFormat="true" ht="15" hidden="false" customHeight="false" outlineLevel="0" collapsed="false">
      <c r="A14" s="7" t="s">
        <v>296</v>
      </c>
      <c r="B14" s="7" t="s">
        <v>91</v>
      </c>
      <c r="C14" s="78"/>
      <c r="D14" s="41" t="n">
        <v>126</v>
      </c>
      <c r="E14" s="78"/>
      <c r="F14" s="41"/>
      <c r="G14" s="42"/>
      <c r="H14" s="42"/>
      <c r="I14" s="42"/>
      <c r="J14" s="42"/>
    </row>
    <row r="15" s="2" customFormat="true" ht="15" hidden="false" customHeight="false" outlineLevel="0" collapsed="false">
      <c r="A15" s="7" t="s">
        <v>297</v>
      </c>
      <c r="B15" s="7" t="s">
        <v>274</v>
      </c>
      <c r="C15" s="78" t="n">
        <v>7100</v>
      </c>
      <c r="D15" s="41" t="n">
        <v>683</v>
      </c>
      <c r="E15" s="78" t="n">
        <v>7100</v>
      </c>
      <c r="F15" s="41"/>
      <c r="G15" s="42" t="n">
        <v>7100</v>
      </c>
      <c r="H15" s="42" t="n">
        <v>7100</v>
      </c>
      <c r="I15" s="42" t="n">
        <v>7100</v>
      </c>
      <c r="J15" s="42" t="n">
        <v>7100</v>
      </c>
    </row>
    <row r="16" s="2" customFormat="true" ht="15" hidden="false" customHeight="false" outlineLevel="0" collapsed="false">
      <c r="A16" s="7" t="s">
        <v>298</v>
      </c>
      <c r="B16" s="7" t="s">
        <v>207</v>
      </c>
      <c r="C16" s="218" t="n">
        <v>855</v>
      </c>
      <c r="D16" s="219" t="n">
        <v>4211.02</v>
      </c>
      <c r="E16" s="218" t="n">
        <v>855</v>
      </c>
      <c r="F16" s="41"/>
      <c r="G16" s="42" t="n">
        <v>855</v>
      </c>
      <c r="H16" s="42" t="n">
        <v>855</v>
      </c>
      <c r="I16" s="42" t="n">
        <v>855</v>
      </c>
      <c r="J16" s="42" t="n">
        <v>855</v>
      </c>
    </row>
    <row r="17" s="2" customFormat="true" ht="15" hidden="false" customHeight="false" outlineLevel="0" collapsed="false">
      <c r="A17" s="7" t="s">
        <v>299</v>
      </c>
      <c r="B17" s="7" t="s">
        <v>186</v>
      </c>
      <c r="C17" s="218" t="n">
        <v>1000</v>
      </c>
      <c r="D17" s="219" t="n">
        <v>302.45</v>
      </c>
      <c r="E17" s="218" t="n">
        <v>1000</v>
      </c>
      <c r="F17" s="41"/>
      <c r="G17" s="42" t="n">
        <v>1000</v>
      </c>
      <c r="H17" s="42" t="n">
        <v>1000</v>
      </c>
      <c r="I17" s="42" t="n">
        <v>1000</v>
      </c>
      <c r="J17" s="42" t="n">
        <v>1000</v>
      </c>
    </row>
    <row r="18" s="2" customFormat="true" ht="15" hidden="false" customHeight="false" outlineLevel="0" collapsed="false">
      <c r="A18" s="7" t="s">
        <v>300</v>
      </c>
      <c r="B18" s="7" t="s">
        <v>301</v>
      </c>
      <c r="C18" s="218" t="n">
        <v>300</v>
      </c>
      <c r="D18" s="219" t="n">
        <v>1882.98</v>
      </c>
      <c r="E18" s="218" t="n">
        <v>300</v>
      </c>
      <c r="F18" s="41"/>
      <c r="G18" s="42" t="n">
        <v>300</v>
      </c>
      <c r="H18" s="42" t="n">
        <v>300</v>
      </c>
      <c r="I18" s="42" t="n">
        <v>300</v>
      </c>
      <c r="J18" s="42" t="n">
        <v>300</v>
      </c>
    </row>
    <row r="19" s="2" customFormat="true" ht="15" hidden="false" customHeight="false" outlineLevel="0" collapsed="false">
      <c r="A19" s="7" t="s">
        <v>302</v>
      </c>
      <c r="B19" s="7" t="s">
        <v>303</v>
      </c>
      <c r="C19" s="78" t="n">
        <v>1350</v>
      </c>
      <c r="D19" s="41" t="n">
        <v>569.88</v>
      </c>
      <c r="E19" s="78" t="n">
        <v>1350</v>
      </c>
      <c r="F19" s="41"/>
      <c r="G19" s="42" t="n">
        <v>1000</v>
      </c>
      <c r="H19" s="42" t="n">
        <v>1000</v>
      </c>
      <c r="I19" s="42" t="n">
        <v>1000</v>
      </c>
      <c r="J19" s="42" t="n">
        <v>1000</v>
      </c>
    </row>
    <row r="20" s="2" customFormat="true" ht="15" hidden="false" customHeight="false" outlineLevel="0" collapsed="false">
      <c r="A20" s="7" t="s">
        <v>304</v>
      </c>
      <c r="B20" s="7" t="s">
        <v>305</v>
      </c>
      <c r="C20" s="218" t="n">
        <v>300</v>
      </c>
      <c r="D20" s="219" t="n">
        <v>394.43</v>
      </c>
      <c r="E20" s="218" t="n">
        <v>300</v>
      </c>
      <c r="F20" s="41"/>
      <c r="G20" s="42" t="n">
        <v>350</v>
      </c>
      <c r="H20" s="42" t="n">
        <v>350</v>
      </c>
      <c r="I20" s="42" t="n">
        <v>350</v>
      </c>
      <c r="J20" s="42" t="n">
        <v>350</v>
      </c>
    </row>
    <row r="21" s="2" customFormat="true" ht="15" hidden="false" customHeight="false" outlineLevel="0" collapsed="false">
      <c r="A21" s="7" t="s">
        <v>306</v>
      </c>
      <c r="B21" s="7" t="s">
        <v>174</v>
      </c>
      <c r="C21" s="218" t="n">
        <v>3000</v>
      </c>
      <c r="D21" s="219" t="n">
        <v>2830.76</v>
      </c>
      <c r="E21" s="218" t="n">
        <v>3000</v>
      </c>
      <c r="F21" s="41"/>
      <c r="G21" s="42" t="n">
        <v>3000</v>
      </c>
      <c r="H21" s="42" t="n">
        <v>3000</v>
      </c>
      <c r="I21" s="42" t="n">
        <v>3000</v>
      </c>
      <c r="J21" s="42" t="n">
        <v>3000</v>
      </c>
    </row>
    <row r="22" s="2" customFormat="true" ht="15" hidden="false" customHeight="false" outlineLevel="0" collapsed="false">
      <c r="A22" s="7" t="s">
        <v>307</v>
      </c>
      <c r="B22" s="7" t="s">
        <v>284</v>
      </c>
      <c r="C22" s="78" t="n">
        <v>7500</v>
      </c>
      <c r="D22" s="41" t="n">
        <v>9732.26</v>
      </c>
      <c r="E22" s="78" t="n">
        <v>7500</v>
      </c>
      <c r="F22" s="41"/>
      <c r="G22" s="42" t="n">
        <v>10000</v>
      </c>
      <c r="H22" s="42" t="n">
        <v>10000</v>
      </c>
      <c r="I22" s="42" t="n">
        <v>10000</v>
      </c>
      <c r="J22" s="42" t="n">
        <v>10000</v>
      </c>
    </row>
    <row r="23" s="2" customFormat="true" ht="15" hidden="false" customHeight="false" outlineLevel="0" collapsed="false">
      <c r="A23" s="7" t="s">
        <v>308</v>
      </c>
      <c r="B23" s="7" t="s">
        <v>282</v>
      </c>
      <c r="C23" s="218" t="n">
        <v>14600</v>
      </c>
      <c r="D23" s="219" t="n">
        <v>10204.28</v>
      </c>
      <c r="E23" s="218" t="n">
        <v>10000</v>
      </c>
      <c r="F23" s="41"/>
      <c r="G23" s="42" t="n">
        <v>10000</v>
      </c>
      <c r="H23" s="42" t="n">
        <v>10000</v>
      </c>
      <c r="I23" s="42" t="n">
        <v>10000</v>
      </c>
      <c r="J23" s="42" t="n">
        <v>10000</v>
      </c>
    </row>
    <row r="24" s="130" customFormat="true" ht="15" hidden="false" customHeight="false" outlineLevel="0" collapsed="false">
      <c r="A24" s="129" t="s">
        <v>309</v>
      </c>
      <c r="B24" s="129" t="s">
        <v>310</v>
      </c>
      <c r="C24" s="218" t="s">
        <v>311</v>
      </c>
      <c r="D24" s="219"/>
      <c r="E24" s="218" t="n">
        <v>2000</v>
      </c>
      <c r="F24" s="41"/>
      <c r="G24" s="42" t="n">
        <v>2000</v>
      </c>
      <c r="H24" s="42" t="n">
        <v>2000</v>
      </c>
      <c r="I24" s="42" t="n">
        <v>2000</v>
      </c>
      <c r="J24" s="42" t="n">
        <v>2000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="130" customFormat="true" ht="15" hidden="false" customHeight="false" outlineLevel="0" collapsed="false">
      <c r="A25" s="129" t="s">
        <v>312</v>
      </c>
      <c r="B25" s="129" t="s">
        <v>313</v>
      </c>
      <c r="C25" s="218" t="s">
        <v>311</v>
      </c>
      <c r="D25" s="219"/>
      <c r="E25" s="218" t="n">
        <v>6400</v>
      </c>
      <c r="F25" s="41"/>
      <c r="G25" s="42" t="n">
        <v>6400</v>
      </c>
      <c r="H25" s="42" t="n">
        <v>6400</v>
      </c>
      <c r="I25" s="42" t="n">
        <v>6400</v>
      </c>
      <c r="J25" s="42" t="n">
        <v>6400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="221" customFormat="true" ht="14.25" hidden="false" customHeight="false" outlineLevel="0" collapsed="false">
      <c r="A26" s="216" t="s">
        <v>67</v>
      </c>
      <c r="B26" s="216"/>
      <c r="C26" s="86" t="n">
        <f aca="false">SUM(C14:C25)</f>
        <v>36005</v>
      </c>
      <c r="D26" s="86" t="n">
        <f aca="false">SUM(D14:D25)</f>
        <v>30937.06</v>
      </c>
      <c r="E26" s="86" t="n">
        <f aca="false">SUM(E14:E25)</f>
        <v>39805</v>
      </c>
      <c r="F26" s="86" t="n">
        <f aca="false">SUM(F14:F25)</f>
        <v>0</v>
      </c>
      <c r="G26" s="86" t="n">
        <f aca="false">SUM(G14:G25)</f>
        <v>42005</v>
      </c>
      <c r="H26" s="86" t="n">
        <f aca="false">G26</f>
        <v>42005</v>
      </c>
      <c r="I26" s="86" t="n">
        <f aca="false">H26</f>
        <v>42005</v>
      </c>
      <c r="J26" s="86" t="n">
        <f aca="false">I26</f>
        <v>42005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</row>
    <row r="27" s="21" customFormat="true" ht="14.25" hidden="false" customHeight="false" outlineLevel="0" collapsed="false">
      <c r="A27" s="15" t="s">
        <v>12</v>
      </c>
      <c r="B27" s="15"/>
      <c r="C27" s="83" t="n">
        <f aca="false">C13+C26</f>
        <v>72678</v>
      </c>
      <c r="D27" s="83" t="n">
        <f aca="false">D13+D26</f>
        <v>73644.46</v>
      </c>
      <c r="E27" s="83" t="n">
        <f aca="false">E13+E26</f>
        <v>79405</v>
      </c>
      <c r="F27" s="83" t="n">
        <f aca="false">F13+F26</f>
        <v>9461.22</v>
      </c>
      <c r="G27" s="83" t="n">
        <f aca="false">G13+G26</f>
        <v>82795.22</v>
      </c>
      <c r="H27" s="83" t="n">
        <f aca="false">H13+H26</f>
        <v>83400</v>
      </c>
      <c r="I27" s="83" t="n">
        <f aca="false">I13+I26</f>
        <v>83551.195</v>
      </c>
      <c r="J27" s="83" t="n">
        <f aca="false">J13+J26</f>
        <v>83702.39</v>
      </c>
    </row>
    <row r="28" customFormat="false" ht="15" hidden="false" customHeight="false" outlineLevel="0" collapsed="false">
      <c r="A28" s="200"/>
    </row>
    <row r="29" customFormat="false" ht="15" hidden="false" customHeight="false" outlineLevel="0" collapsed="false">
      <c r="J29" s="0"/>
      <c r="K29" s="0"/>
      <c r="L29" s="127"/>
    </row>
    <row r="30" customFormat="false" ht="15" hidden="false" customHeight="false" outlineLevel="0" collapsed="false">
      <c r="B30" s="201"/>
      <c r="J30" s="0"/>
      <c r="K30" s="0"/>
      <c r="L30" s="127"/>
    </row>
    <row r="31" customFormat="false" ht="15" hidden="false" customHeight="false" outlineLevel="0" collapsed="false">
      <c r="J31" s="0"/>
      <c r="K31" s="0"/>
    </row>
    <row r="32" s="2" customFormat="true" ht="15" hidden="false" customHeight="false" outlineLevel="0" collapsed="false"/>
    <row r="33" s="2" customFormat="true" ht="15" hidden="false" customHeight="false" outlineLevel="0" collapsed="false"/>
    <row r="34" s="2" customFormat="true" ht="15" hidden="false" customHeight="false" outlineLevel="0" collapsed="false"/>
    <row r="35" s="2" customFormat="true" ht="15" hidden="false" customHeight="false" outlineLevel="0" collapsed="false"/>
    <row r="36" s="2" customFormat="true" ht="15" hidden="false" customHeight="false" outlineLevel="0" collapsed="false"/>
    <row r="37" s="2" customFormat="true" ht="15" hidden="false" customHeight="false" outlineLevel="0" collapsed="false"/>
    <row r="38" s="2" customFormat="true" ht="15" hidden="false" customHeight="false" outlineLevel="0" collapsed="false"/>
    <row r="39" s="2" customFormat="true" ht="15" hidden="false" customHeight="false" outlineLevel="0" collapsed="false"/>
    <row r="40" s="2" customFormat="true" ht="15" hidden="false" customHeight="false" outlineLevel="0" collapsed="false"/>
    <row r="41" s="2" customFormat="true" ht="15" hidden="false" customHeight="false" outlineLevel="0" collapsed="false"/>
    <row r="42" s="2" customFormat="true" ht="15" hidden="false" customHeight="false" outlineLevel="0" collapsed="false"/>
    <row r="43" s="2" customFormat="true" ht="15" hidden="false" customHeight="false" outlineLevel="0" collapsed="false"/>
    <row r="44" s="2" customFormat="true" ht="15" hidden="false" customHeight="false" outlineLevel="0" collapsed="false"/>
    <row r="45" s="2" customFormat="true" ht="15" hidden="false" customHeight="false" outlineLevel="0" collapsed="false"/>
    <row r="46" s="2" customFormat="true" ht="15" hidden="false" customHeight="false" outlineLevel="0" collapsed="false"/>
    <row r="47" s="2" customFormat="true" ht="15" hidden="false" customHeight="false" outlineLevel="0" collapsed="false"/>
    <row r="48" s="2" customFormat="true" ht="15" hidden="false" customHeight="false" outlineLevel="0" collapsed="false"/>
    <row r="49" s="2" customFormat="true" ht="15" hidden="false" customHeight="false" outlineLevel="0" collapsed="false"/>
    <row r="50" s="2" customFormat="true" ht="15" hidden="false" customHeight="false" outlineLevel="0" collapsed="false"/>
    <row r="51" s="2" customFormat="true" ht="15" hidden="false" customHeight="false" outlineLevel="0" collapsed="false"/>
    <row r="52" s="2" customFormat="true" ht="15" hidden="false" customHeight="false" outlineLevel="0" collapsed="false"/>
    <row r="53" s="2" customFormat="true" ht="15" hidden="false" customHeight="false" outlineLevel="0" collapsed="false"/>
    <row r="54" s="2" customFormat="true" ht="15" hidden="false" customHeight="false" outlineLevel="0" collapsed="false"/>
    <row r="55" s="2" customFormat="true" ht="15" hidden="false" customHeight="false" outlineLevel="0" collapsed="false"/>
    <row r="56" s="2" customFormat="true" ht="15" hidden="false" customHeight="false" outlineLevel="0" collapsed="false"/>
    <row r="57" s="2" customFormat="true" ht="15" hidden="false" customHeight="false" outlineLevel="0" collapsed="false"/>
    <row r="58" s="2" customFormat="true" ht="15" hidden="false" customHeight="false" outlineLevel="0" collapsed="false"/>
    <row r="59" s="2" customFormat="true" ht="15" hidden="false" customHeight="false" outlineLevel="0" collapsed="false"/>
    <row r="60" s="2" customFormat="true" ht="15" hidden="false" customHeight="false" outlineLevel="0" collapsed="false"/>
    <row r="61" s="2" customFormat="true" ht="15" hidden="false" customHeight="false" outlineLevel="0" collapsed="false"/>
    <row r="62" s="2" customFormat="true" ht="15" hidden="false" customHeight="false" outlineLevel="0" collapsed="false"/>
    <row r="63" s="2" customFormat="true" ht="15" hidden="false" customHeight="false" outlineLevel="0" collapsed="false"/>
    <row r="64" s="2" customFormat="true" ht="15" hidden="false" customHeight="false" outlineLevel="0" collapsed="false"/>
    <row r="65" s="2" customFormat="true" ht="15" hidden="false" customHeight="false" outlineLevel="0" collapsed="false"/>
    <row r="66" s="2" customFormat="true" ht="15" hidden="false" customHeight="false" outlineLevel="0" collapsed="false"/>
    <row r="67" s="2" customFormat="true" ht="15" hidden="false" customHeight="false" outlineLevel="0" collapsed="false"/>
    <row r="68" s="2" customFormat="true" ht="15" hidden="false" customHeight="false" outlineLevel="0" collapsed="false"/>
    <row r="69" s="2" customFormat="true" ht="15" hidden="false" customHeight="false" outlineLevel="0" collapsed="false"/>
    <row r="70" s="2" customFormat="true" ht="15" hidden="false" customHeight="false" outlineLevel="0" collapsed="false"/>
    <row r="71" s="2" customFormat="true" ht="15" hidden="false" customHeight="false" outlineLevel="0" collapsed="false"/>
    <row r="72" s="2" customFormat="true" ht="15" hidden="false" customHeight="false" outlineLevel="0" collapsed="false"/>
    <row r="73" s="2" customFormat="true" ht="15" hidden="false" customHeight="false" outlineLevel="0" collapsed="false"/>
    <row r="74" s="2" customFormat="true" ht="15" hidden="false" customHeight="false" outlineLevel="0" collapsed="false"/>
    <row r="75" s="2" customFormat="true" ht="15" hidden="false" customHeight="false" outlineLevel="0" collapsed="false"/>
    <row r="76" s="2" customFormat="true" ht="15" hidden="false" customHeight="false" outlineLevel="0" collapsed="false"/>
    <row r="77" s="2" customFormat="true" ht="15" hidden="false" customHeight="false" outlineLevel="0" collapsed="false"/>
    <row r="78" s="2" customFormat="true" ht="15" hidden="false" customHeight="false" outlineLevel="0" collapsed="false"/>
    <row r="79" s="2" customFormat="true" ht="15" hidden="false" customHeight="false" outlineLevel="0" collapsed="false"/>
    <row r="80" s="2" customFormat="true" ht="15" hidden="false" customHeight="false" outlineLevel="0" collapsed="false"/>
    <row r="81" s="2" customFormat="true" ht="15" hidden="false" customHeight="false" outlineLevel="0" collapsed="false"/>
    <row r="82" s="2" customFormat="true" ht="15" hidden="false" customHeight="false" outlineLevel="0" collapsed="false"/>
    <row r="83" s="2" customFormat="true" ht="15" hidden="false" customHeight="false" outlineLevel="0" collapsed="false"/>
    <row r="84" s="2" customFormat="true" ht="15" hidden="false" customHeight="false" outlineLevel="0" collapsed="false"/>
    <row r="85" s="2" customFormat="true" ht="15" hidden="false" customHeight="false" outlineLevel="0" collapsed="false"/>
    <row r="86" s="2" customFormat="true" ht="15" hidden="false" customHeight="false" outlineLevel="0" collapsed="false"/>
    <row r="87" s="2" customFormat="true" ht="15" hidden="false" customHeight="false" outlineLevel="0" collapsed="false"/>
    <row r="88" s="2" customFormat="true" ht="15" hidden="false" customHeight="false" outlineLevel="0" collapsed="false"/>
    <row r="89" s="2" customFormat="true" ht="15" hidden="false" customHeight="false" outlineLevel="0" collapsed="false"/>
    <row r="90" s="2" customFormat="true" ht="15" hidden="false" customHeight="false" outlineLevel="0" collapsed="false"/>
    <row r="91" s="2" customFormat="true" ht="15" hidden="false" customHeight="false" outlineLevel="0" collapsed="false"/>
    <row r="92" s="2" customFormat="true" ht="15" hidden="false" customHeight="false" outlineLevel="0" collapsed="false"/>
    <row r="93" s="2" customFormat="true" ht="15" hidden="false" customHeight="false" outlineLevel="0" collapsed="false"/>
    <row r="94" s="2" customFormat="true" ht="15" hidden="false" customHeight="false" outlineLevel="0" collapsed="false"/>
    <row r="95" s="2" customFormat="true" ht="15" hidden="false" customHeight="false" outlineLevel="0" collapsed="false"/>
    <row r="96" s="2" customFormat="true" ht="15" hidden="false" customHeight="false" outlineLevel="0" collapsed="false"/>
    <row r="97" s="2" customFormat="true" ht="15" hidden="false" customHeight="false" outlineLevel="0" collapsed="false"/>
    <row r="98" s="2" customFormat="true" ht="15" hidden="false" customHeight="false" outlineLevel="0" collapsed="false"/>
    <row r="99" s="2" customFormat="true" ht="15" hidden="false" customHeight="false" outlineLevel="0" collapsed="false"/>
    <row r="100" s="2" customFormat="true" ht="15" hidden="false" customHeight="false" outlineLevel="0" collapsed="false"/>
    <row r="101" s="2" customFormat="true" ht="15" hidden="false" customHeight="false" outlineLevel="0" collapsed="false"/>
    <row r="102" s="2" customFormat="true" ht="15" hidden="false" customHeight="false" outlineLevel="0" collapsed="false"/>
    <row r="103" s="2" customFormat="true" ht="15" hidden="false" customHeight="false" outlineLevel="0" collapsed="false"/>
    <row r="104" s="2" customFormat="true" ht="15" hidden="false" customHeight="false" outlineLevel="0" collapsed="false"/>
    <row r="105" s="2" customFormat="true" ht="15" hidden="false" customHeight="false" outlineLevel="0" collapsed="false"/>
    <row r="106" s="2" customFormat="true" ht="15" hidden="false" customHeight="false" outlineLevel="0" collapsed="false"/>
    <row r="107" s="2" customFormat="true" ht="15" hidden="false" customHeight="false" outlineLevel="0" collapsed="false"/>
    <row r="108" s="2" customFormat="true" ht="15" hidden="false" customHeight="false" outlineLevel="0" collapsed="false"/>
    <row r="109" s="2" customFormat="true" ht="15" hidden="false" customHeight="false" outlineLevel="0" collapsed="false"/>
    <row r="110" s="2" customFormat="true" ht="15" hidden="false" customHeight="false" outlineLevel="0" collapsed="false"/>
    <row r="111" s="2" customFormat="true" ht="15" hidden="false" customHeight="false" outlineLevel="0" collapsed="false"/>
    <row r="112" s="2" customFormat="true" ht="15" hidden="false" customHeight="false" outlineLevel="0" collapsed="false"/>
    <row r="113" s="2" customFormat="true" ht="15" hidden="false" customHeight="false" outlineLevel="0" collapsed="false"/>
    <row r="114" s="2" customFormat="true" ht="15" hidden="false" customHeight="false" outlineLevel="0" collapsed="false"/>
    <row r="115" s="2" customFormat="true" ht="15" hidden="false" customHeight="false" outlineLevel="0" collapsed="false"/>
    <row r="116" s="2" customFormat="true" ht="15" hidden="false" customHeight="false" outlineLevel="0" collapsed="false"/>
    <row r="117" s="2" customFormat="true" ht="15" hidden="false" customHeight="false" outlineLevel="0" collapsed="false"/>
    <row r="118" s="2" customFormat="true" ht="15" hidden="false" customHeight="false" outlineLevel="0" collapsed="false"/>
    <row r="119" s="2" customFormat="true" ht="15" hidden="false" customHeight="false" outlineLevel="0" collapsed="false"/>
    <row r="120" s="2" customFormat="true" ht="15" hidden="false" customHeight="false" outlineLevel="0" collapsed="false"/>
    <row r="121" s="2" customFormat="true" ht="15" hidden="false" customHeight="false" outlineLevel="0" collapsed="false"/>
    <row r="122" s="2" customFormat="true" ht="15" hidden="false" customHeight="false" outlineLevel="0" collapsed="false"/>
    <row r="123" s="2" customFormat="true" ht="15" hidden="false" customHeight="false" outlineLevel="0" collapsed="false"/>
    <row r="124" s="2" customFormat="true" ht="15" hidden="false" customHeight="false" outlineLevel="0" collapsed="false"/>
    <row r="125" s="2" customFormat="true" ht="15" hidden="false" customHeight="false" outlineLevel="0" collapsed="false"/>
    <row r="126" s="2" customFormat="true" ht="15" hidden="false" customHeight="false" outlineLevel="0" collapsed="false"/>
    <row r="127" s="2" customFormat="true" ht="15" hidden="false" customHeight="false" outlineLevel="0" collapsed="false"/>
    <row r="128" s="2" customFormat="true" ht="15" hidden="false" customHeight="false" outlineLevel="0" collapsed="false"/>
    <row r="129" s="2" customFormat="true" ht="15" hidden="false" customHeight="false" outlineLevel="0" collapsed="false"/>
    <row r="130" s="2" customFormat="true" ht="15" hidden="false" customHeight="false" outlineLevel="0" collapsed="false"/>
    <row r="131" s="2" customFormat="true" ht="15" hidden="false" customHeight="false" outlineLevel="0" collapsed="false"/>
    <row r="132" s="2" customFormat="true" ht="15" hidden="false" customHeight="false" outlineLevel="0" collapsed="false"/>
    <row r="133" s="2" customFormat="true" ht="15" hidden="false" customHeight="false" outlineLevel="0" collapsed="false"/>
    <row r="134" s="2" customFormat="true" ht="15" hidden="false" customHeight="false" outlineLevel="0" collapsed="false"/>
    <row r="135" s="2" customFormat="true" ht="15" hidden="false" customHeight="false" outlineLevel="0" collapsed="false"/>
    <row r="136" s="2" customFormat="true" ht="15" hidden="false" customHeight="false" outlineLevel="0" collapsed="false"/>
    <row r="137" s="2" customFormat="true" ht="15" hidden="false" customHeight="false" outlineLevel="0" collapsed="false"/>
    <row r="138" s="2" customFormat="true" ht="15" hidden="false" customHeight="false" outlineLevel="0" collapsed="false"/>
    <row r="139" s="2" customFormat="true" ht="15" hidden="false" customHeight="false" outlineLevel="0" collapsed="false"/>
    <row r="140" s="2" customFormat="true" ht="15" hidden="false" customHeight="false" outlineLevel="0" collapsed="false"/>
    <row r="141" s="2" customFormat="true" ht="15" hidden="false" customHeight="false" outlineLevel="0" collapsed="false"/>
    <row r="142" s="2" customFormat="true" ht="15" hidden="false" customHeight="false" outlineLevel="0" collapsed="false"/>
    <row r="143" s="2" customFormat="true" ht="15" hidden="false" customHeight="false" outlineLevel="0" collapsed="false"/>
    <row r="144" s="2" customFormat="true" ht="15" hidden="false" customHeight="false" outlineLevel="0" collapsed="false"/>
    <row r="145" s="2" customFormat="true" ht="15" hidden="false" customHeight="false" outlineLevel="0" collapsed="false"/>
    <row r="146" s="2" customFormat="true" ht="15" hidden="false" customHeight="false" outlineLevel="0" collapsed="false"/>
    <row r="147" s="2" customFormat="true" ht="15" hidden="false" customHeight="false" outlineLevel="0" collapsed="false"/>
    <row r="148" s="2" customFormat="true" ht="15" hidden="false" customHeight="false" outlineLevel="0" collapsed="false"/>
    <row r="149" s="2" customFormat="true" ht="15" hidden="false" customHeight="false" outlineLevel="0" collapsed="false"/>
    <row r="150" s="2" customFormat="true" ht="15" hidden="false" customHeight="false" outlineLevel="0" collapsed="false"/>
    <row r="151" s="2" customFormat="true" ht="15" hidden="false" customHeight="false" outlineLevel="0" collapsed="false"/>
    <row r="152" s="2" customFormat="true" ht="15" hidden="false" customHeight="false" outlineLevel="0" collapsed="false"/>
    <row r="153" s="2" customFormat="true" ht="15" hidden="false" customHeight="false" outlineLevel="0" collapsed="false"/>
    <row r="154" s="2" customFormat="true" ht="15" hidden="false" customHeight="false" outlineLevel="0" collapsed="false"/>
    <row r="155" s="2" customFormat="true" ht="15" hidden="false" customHeight="false" outlineLevel="0" collapsed="false"/>
    <row r="156" s="2" customFormat="true" ht="15" hidden="false" customHeight="false" outlineLevel="0" collapsed="false"/>
    <row r="157" s="2" customFormat="true" ht="15" hidden="false" customHeight="false" outlineLevel="0" collapsed="false"/>
    <row r="158" s="2" customFormat="true" ht="15" hidden="false" customHeight="false" outlineLevel="0" collapsed="false"/>
    <row r="159" s="2" customFormat="true" ht="15" hidden="false" customHeight="false" outlineLevel="0" collapsed="false"/>
    <row r="160" s="2" customFormat="true" ht="15" hidden="false" customHeight="false" outlineLevel="0" collapsed="false"/>
    <row r="161" s="2" customFormat="true" ht="15" hidden="false" customHeight="false" outlineLevel="0" collapsed="false"/>
    <row r="162" s="2" customFormat="true" ht="15" hidden="false" customHeight="false" outlineLevel="0" collapsed="false"/>
    <row r="163" s="2" customFormat="true" ht="15" hidden="false" customHeight="false" outlineLevel="0" collapsed="false"/>
    <row r="164" s="2" customFormat="true" ht="15" hidden="false" customHeight="false" outlineLevel="0" collapsed="false"/>
    <row r="165" s="2" customFormat="true" ht="15" hidden="false" customHeight="false" outlineLevel="0" collapsed="false"/>
    <row r="166" s="2" customFormat="true" ht="15" hidden="false" customHeight="false" outlineLevel="0" collapsed="false"/>
    <row r="167" s="2" customFormat="true" ht="15" hidden="false" customHeight="false" outlineLevel="0" collapsed="false"/>
    <row r="168" s="2" customFormat="true" ht="15" hidden="false" customHeight="false" outlineLevel="0" collapsed="false"/>
    <row r="169" s="2" customFormat="true" ht="15" hidden="false" customHeight="false" outlineLevel="0" collapsed="false"/>
    <row r="170" s="2" customFormat="true" ht="15" hidden="false" customHeight="false" outlineLevel="0" collapsed="false"/>
    <row r="171" s="2" customFormat="true" ht="15" hidden="false" customHeight="false" outlineLevel="0" collapsed="false"/>
    <row r="172" s="2" customFormat="true" ht="15" hidden="false" customHeight="false" outlineLevel="0" collapsed="false"/>
    <row r="173" s="2" customFormat="true" ht="15" hidden="false" customHeight="false" outlineLevel="0" collapsed="false"/>
    <row r="174" s="2" customFormat="true" ht="15" hidden="false" customHeight="false" outlineLevel="0" collapsed="false"/>
    <row r="175" s="2" customFormat="true" ht="15" hidden="false" customHeight="false" outlineLevel="0" collapsed="false"/>
    <row r="176" s="2" customFormat="true" ht="15" hidden="false" customHeight="false" outlineLevel="0" collapsed="false"/>
    <row r="177" s="2" customFormat="true" ht="15" hidden="false" customHeight="false" outlineLevel="0" collapsed="false"/>
    <row r="178" s="2" customFormat="true" ht="15" hidden="false" customHeight="false" outlineLevel="0" collapsed="false"/>
    <row r="179" s="2" customFormat="true" ht="15" hidden="false" customHeight="false" outlineLevel="0" collapsed="false"/>
    <row r="180" s="2" customFormat="true" ht="15" hidden="false" customHeight="false" outlineLevel="0" collapsed="false"/>
    <row r="181" s="2" customFormat="true" ht="15" hidden="false" customHeight="false" outlineLevel="0" collapsed="false"/>
    <row r="182" s="2" customFormat="true" ht="15" hidden="false" customHeight="false" outlineLevel="0" collapsed="false"/>
    <row r="183" s="2" customFormat="true" ht="15" hidden="false" customHeight="false" outlineLevel="0" collapsed="false"/>
    <row r="184" s="2" customFormat="true" ht="15" hidden="false" customHeight="false" outlineLevel="0" collapsed="false"/>
    <row r="185" s="2" customFormat="true" ht="15" hidden="false" customHeight="false" outlineLevel="0" collapsed="false"/>
    <row r="186" s="2" customFormat="true" ht="15" hidden="false" customHeight="false" outlineLevel="0" collapsed="false"/>
    <row r="187" s="2" customFormat="true" ht="15" hidden="false" customHeight="false" outlineLevel="0" collapsed="false"/>
    <row r="188" s="2" customFormat="true" ht="15" hidden="false" customHeight="false" outlineLevel="0" collapsed="false"/>
    <row r="189" s="2" customFormat="true" ht="15" hidden="false" customHeight="false" outlineLevel="0" collapsed="false"/>
    <row r="190" s="2" customFormat="true" ht="15" hidden="false" customHeight="false" outlineLevel="0" collapsed="false"/>
    <row r="191" s="2" customFormat="true" ht="15" hidden="false" customHeight="false" outlineLevel="0" collapsed="false"/>
    <row r="192" s="2" customFormat="true" ht="15" hidden="false" customHeight="false" outlineLevel="0" collapsed="false"/>
    <row r="193" s="2" customFormat="true" ht="15" hidden="false" customHeight="false" outlineLevel="0" collapsed="false"/>
    <row r="194" s="2" customFormat="true" ht="15" hidden="false" customHeight="false" outlineLevel="0" collapsed="false"/>
    <row r="195" s="2" customFormat="true" ht="15" hidden="false" customHeight="false" outlineLevel="0" collapsed="false"/>
    <row r="196" s="2" customFormat="true" ht="15" hidden="false" customHeight="false" outlineLevel="0" collapsed="false"/>
    <row r="197" s="2" customFormat="true" ht="15" hidden="false" customHeight="false" outlineLevel="0" collapsed="false"/>
    <row r="198" s="2" customFormat="true" ht="15" hidden="false" customHeight="false" outlineLevel="0" collapsed="false"/>
    <row r="199" s="2" customFormat="true" ht="15" hidden="false" customHeight="false" outlineLevel="0" collapsed="false"/>
    <row r="200" s="2" customFormat="true" ht="15" hidden="false" customHeight="false" outlineLevel="0" collapsed="false"/>
    <row r="201" s="2" customFormat="true" ht="15" hidden="false" customHeight="false" outlineLevel="0" collapsed="false"/>
    <row r="202" s="2" customFormat="true" ht="15" hidden="false" customHeight="false" outlineLevel="0" collapsed="false"/>
    <row r="203" s="2" customFormat="true" ht="15" hidden="false" customHeight="false" outlineLevel="0" collapsed="false"/>
    <row r="204" s="2" customFormat="true" ht="15" hidden="false" customHeight="false" outlineLevel="0" collapsed="false"/>
    <row r="205" s="2" customFormat="true" ht="15" hidden="false" customHeight="false" outlineLevel="0" collapsed="false"/>
    <row r="206" s="2" customFormat="true" ht="15" hidden="false" customHeight="false" outlineLevel="0" collapsed="false"/>
    <row r="207" s="2" customFormat="true" ht="15" hidden="false" customHeight="false" outlineLevel="0" collapsed="false"/>
    <row r="208" s="2" customFormat="true" ht="15" hidden="false" customHeight="false" outlineLevel="0" collapsed="false"/>
    <row r="209" s="2" customFormat="true" ht="15" hidden="false" customHeight="false" outlineLevel="0" collapsed="false"/>
    <row r="210" s="2" customFormat="true" ht="15" hidden="false" customHeight="false" outlineLevel="0" collapsed="false"/>
    <row r="211" s="2" customFormat="true" ht="15" hidden="false" customHeight="false" outlineLevel="0" collapsed="false"/>
    <row r="212" s="2" customFormat="true" ht="15" hidden="false" customHeight="false" outlineLevel="0" collapsed="false"/>
    <row r="213" s="2" customFormat="true" ht="15" hidden="false" customHeight="false" outlineLevel="0" collapsed="false"/>
    <row r="214" s="2" customFormat="true" ht="15" hidden="false" customHeight="false" outlineLevel="0" collapsed="false"/>
    <row r="215" s="2" customFormat="true" ht="15" hidden="false" customHeight="false" outlineLevel="0" collapsed="false"/>
    <row r="216" s="2" customFormat="true" ht="15" hidden="false" customHeight="false" outlineLevel="0" collapsed="false"/>
    <row r="217" s="2" customFormat="true" ht="15" hidden="false" customHeight="false" outlineLevel="0" collapsed="false"/>
    <row r="218" s="2" customFormat="true" ht="15" hidden="false" customHeight="false" outlineLevel="0" collapsed="false"/>
    <row r="219" s="2" customFormat="true" ht="15" hidden="false" customHeight="false" outlineLevel="0" collapsed="false"/>
    <row r="220" s="2" customFormat="true" ht="15" hidden="false" customHeight="false" outlineLevel="0" collapsed="false"/>
    <row r="221" s="2" customFormat="true" ht="15" hidden="false" customHeight="false" outlineLevel="0" collapsed="false"/>
    <row r="222" s="2" customFormat="true" ht="15" hidden="false" customHeight="false" outlineLevel="0" collapsed="false"/>
    <row r="223" s="2" customFormat="true" ht="15" hidden="false" customHeight="false" outlineLevel="0" collapsed="false"/>
    <row r="224" s="2" customFormat="true" ht="15" hidden="false" customHeight="false" outlineLevel="0" collapsed="false"/>
    <row r="225" s="2" customFormat="true" ht="15" hidden="false" customHeight="false" outlineLevel="0" collapsed="false"/>
    <row r="226" s="2" customFormat="true" ht="15" hidden="false" customHeight="false" outlineLevel="0" collapsed="false"/>
    <row r="227" s="2" customFormat="true" ht="15" hidden="false" customHeight="false" outlineLevel="0" collapsed="false"/>
    <row r="228" s="2" customFormat="true" ht="15" hidden="false" customHeight="false" outlineLevel="0" collapsed="false"/>
    <row r="229" s="2" customFormat="true" ht="15" hidden="false" customHeight="false" outlineLevel="0" collapsed="false"/>
    <row r="230" s="2" customFormat="true" ht="15" hidden="false" customHeight="false" outlineLevel="0" collapsed="false"/>
    <row r="231" s="2" customFormat="true" ht="15" hidden="false" customHeight="false" outlineLevel="0" collapsed="false"/>
    <row r="232" s="2" customFormat="true" ht="15" hidden="false" customHeight="false" outlineLevel="0" collapsed="false"/>
    <row r="233" s="2" customFormat="true" ht="15" hidden="false" customHeight="false" outlineLevel="0" collapsed="false"/>
    <row r="234" s="2" customFormat="true" ht="15" hidden="false" customHeight="false" outlineLevel="0" collapsed="false"/>
    <row r="235" s="2" customFormat="true" ht="15" hidden="false" customHeight="false" outlineLevel="0" collapsed="false"/>
    <row r="236" s="2" customFormat="true" ht="15" hidden="false" customHeight="false" outlineLevel="0" collapsed="false"/>
    <row r="237" s="2" customFormat="true" ht="15" hidden="false" customHeight="false" outlineLevel="0" collapsed="false"/>
    <row r="238" s="2" customFormat="true" ht="15" hidden="false" customHeight="false" outlineLevel="0" collapsed="false"/>
    <row r="239" s="2" customFormat="true" ht="15" hidden="false" customHeight="false" outlineLevel="0" collapsed="false"/>
    <row r="240" s="2" customFormat="true" ht="15" hidden="false" customHeight="false" outlineLevel="0" collapsed="false"/>
    <row r="241" s="2" customFormat="true" ht="15" hidden="false" customHeight="false" outlineLevel="0" collapsed="false"/>
    <row r="242" s="2" customFormat="true" ht="15" hidden="false" customHeight="false" outlineLevel="0" collapsed="false"/>
    <row r="243" s="2" customFormat="true" ht="15" hidden="false" customHeight="false" outlineLevel="0" collapsed="false"/>
    <row r="244" s="2" customFormat="true" ht="15" hidden="false" customHeight="false" outlineLevel="0" collapsed="false"/>
    <row r="245" s="2" customFormat="true" ht="15" hidden="false" customHeight="false" outlineLevel="0" collapsed="false"/>
    <row r="246" s="2" customFormat="true" ht="15" hidden="false" customHeight="false" outlineLevel="0" collapsed="false"/>
    <row r="247" s="2" customFormat="true" ht="15" hidden="false" customHeight="false" outlineLevel="0" collapsed="false"/>
    <row r="248" s="2" customFormat="true" ht="15" hidden="false" customHeight="false" outlineLevel="0" collapsed="false"/>
    <row r="249" s="2" customFormat="true" ht="15" hidden="false" customHeight="false" outlineLevel="0" collapsed="false"/>
    <row r="250" s="2" customFormat="true" ht="15" hidden="false" customHeight="false" outlineLevel="0" collapsed="false"/>
    <row r="251" s="2" customFormat="true" ht="15" hidden="false" customHeight="false" outlineLevel="0" collapsed="false"/>
    <row r="252" s="2" customFormat="true" ht="15" hidden="false" customHeight="false" outlineLevel="0" collapsed="false"/>
    <row r="253" s="2" customFormat="true" ht="15" hidden="false" customHeight="false" outlineLevel="0" collapsed="false"/>
    <row r="254" s="2" customFormat="true" ht="15" hidden="false" customHeight="false" outlineLevel="0" collapsed="false"/>
    <row r="255" s="2" customFormat="true" ht="15" hidden="false" customHeight="false" outlineLevel="0" collapsed="false"/>
    <row r="256" s="2" customFormat="true" ht="15" hidden="false" customHeight="false" outlineLevel="0" collapsed="false"/>
    <row r="257" s="2" customFormat="true" ht="15" hidden="false" customHeight="false" outlineLevel="0" collapsed="false"/>
    <row r="258" s="2" customFormat="true" ht="15" hidden="false" customHeight="false" outlineLevel="0" collapsed="false"/>
    <row r="259" s="2" customFormat="true" ht="15" hidden="false" customHeight="false" outlineLevel="0" collapsed="false"/>
    <row r="260" s="2" customFormat="true" ht="15" hidden="false" customHeight="false" outlineLevel="0" collapsed="false"/>
    <row r="261" s="2" customFormat="true" ht="15" hidden="false" customHeight="false" outlineLevel="0" collapsed="false"/>
    <row r="262" s="2" customFormat="true" ht="15" hidden="false" customHeight="false" outlineLevel="0" collapsed="false"/>
    <row r="263" s="2" customFormat="true" ht="15" hidden="false" customHeight="false" outlineLevel="0" collapsed="false"/>
    <row r="264" s="2" customFormat="true" ht="15" hidden="false" customHeight="false" outlineLevel="0" collapsed="false"/>
    <row r="265" s="2" customFormat="true" ht="15" hidden="false" customHeight="false" outlineLevel="0" collapsed="false"/>
    <row r="266" s="2" customFormat="true" ht="15" hidden="false" customHeight="false" outlineLevel="0" collapsed="false"/>
    <row r="267" s="2" customFormat="true" ht="15" hidden="false" customHeight="false" outlineLevel="0" collapsed="false"/>
    <row r="268" s="2" customFormat="true" ht="15" hidden="false" customHeight="false" outlineLevel="0" collapsed="false"/>
    <row r="269" s="2" customFormat="true" ht="15" hidden="false" customHeight="false" outlineLevel="0" collapsed="false"/>
    <row r="270" s="2" customFormat="true" ht="15" hidden="false" customHeight="false" outlineLevel="0" collapsed="false"/>
    <row r="271" s="2" customFormat="true" ht="15" hidden="false" customHeight="false" outlineLevel="0" collapsed="false"/>
    <row r="272" s="2" customFormat="true" ht="15" hidden="false" customHeight="false" outlineLevel="0" collapsed="false"/>
    <row r="273" s="2" customFormat="true" ht="15" hidden="false" customHeight="false" outlineLevel="0" collapsed="false"/>
    <row r="274" s="2" customFormat="true" ht="15" hidden="false" customHeight="false" outlineLevel="0" collapsed="false"/>
    <row r="275" s="2" customFormat="true" ht="15" hidden="false" customHeight="false" outlineLevel="0" collapsed="false"/>
    <row r="276" s="2" customFormat="true" ht="15" hidden="false" customHeight="false" outlineLevel="0" collapsed="false"/>
    <row r="277" s="2" customFormat="true" ht="15" hidden="false" customHeight="false" outlineLevel="0" collapsed="false"/>
    <row r="278" s="2" customFormat="true" ht="15" hidden="false" customHeight="false" outlineLevel="0" collapsed="false"/>
    <row r="279" s="2" customFormat="true" ht="15" hidden="false" customHeight="false" outlineLevel="0" collapsed="false"/>
    <row r="280" s="2" customFormat="true" ht="15" hidden="false" customHeight="false" outlineLevel="0" collapsed="false"/>
    <row r="281" s="2" customFormat="true" ht="15" hidden="false" customHeight="false" outlineLevel="0" collapsed="false"/>
    <row r="282" s="2" customFormat="true" ht="15" hidden="false" customHeight="false" outlineLevel="0" collapsed="false"/>
    <row r="283" s="2" customFormat="true" ht="15" hidden="false" customHeight="false" outlineLevel="0" collapsed="false"/>
    <row r="284" s="2" customFormat="true" ht="15" hidden="false" customHeight="false" outlineLevel="0" collapsed="false"/>
    <row r="285" s="2" customFormat="true" ht="15" hidden="false" customHeight="false" outlineLevel="0" collapsed="false"/>
    <row r="286" s="2" customFormat="true" ht="15" hidden="false" customHeight="false" outlineLevel="0" collapsed="false"/>
    <row r="287" s="2" customFormat="true" ht="15" hidden="false" customHeight="false" outlineLevel="0" collapsed="false"/>
    <row r="288" s="2" customFormat="true" ht="15" hidden="false" customHeight="false" outlineLevel="0" collapsed="false"/>
    <row r="289" s="2" customFormat="true" ht="15" hidden="false" customHeight="false" outlineLevel="0" collapsed="false"/>
    <row r="290" s="2" customFormat="true" ht="15" hidden="false" customHeight="false" outlineLevel="0" collapsed="false"/>
    <row r="291" s="2" customFormat="true" ht="15" hidden="false" customHeight="false" outlineLevel="0" collapsed="false"/>
    <row r="292" s="2" customFormat="true" ht="15" hidden="false" customHeight="false" outlineLevel="0" collapsed="false"/>
    <row r="293" s="2" customFormat="true" ht="15" hidden="false" customHeight="false" outlineLevel="0" collapsed="false"/>
    <row r="294" s="2" customFormat="true" ht="15" hidden="false" customHeight="false" outlineLevel="0" collapsed="false"/>
    <row r="295" s="2" customFormat="true" ht="15" hidden="false" customHeight="false" outlineLevel="0" collapsed="false"/>
    <row r="296" s="2" customFormat="true" ht="15" hidden="false" customHeight="false" outlineLevel="0" collapsed="false"/>
    <row r="297" s="2" customFormat="true" ht="15" hidden="false" customHeight="false" outlineLevel="0" collapsed="false"/>
    <row r="298" s="2" customFormat="true" ht="15" hidden="false" customHeight="false" outlineLevel="0" collapsed="false"/>
    <row r="299" s="2" customFormat="true" ht="15" hidden="false" customHeight="false" outlineLevel="0" collapsed="false"/>
    <row r="300" s="2" customFormat="true" ht="15" hidden="false" customHeight="false" outlineLevel="0" collapsed="false"/>
    <row r="301" s="2" customFormat="true" ht="15" hidden="false" customHeight="false" outlineLevel="0" collapsed="false"/>
    <row r="302" s="2" customFormat="true" ht="15" hidden="false" customHeight="false" outlineLevel="0" collapsed="false"/>
    <row r="303" s="2" customFormat="true" ht="15" hidden="false" customHeight="false" outlineLevel="0" collapsed="false"/>
    <row r="304" s="2" customFormat="true" ht="15" hidden="false" customHeight="false" outlineLevel="0" collapsed="false"/>
    <row r="305" s="2" customFormat="true" ht="15" hidden="false" customHeight="false" outlineLevel="0" collapsed="false"/>
    <row r="306" s="2" customFormat="true" ht="15" hidden="false" customHeight="false" outlineLevel="0" collapsed="false"/>
    <row r="307" s="2" customFormat="true" ht="15" hidden="false" customHeight="false" outlineLevel="0" collapsed="false"/>
    <row r="308" s="2" customFormat="true" ht="15" hidden="false" customHeight="false" outlineLevel="0" collapsed="false"/>
    <row r="309" s="2" customFormat="true" ht="15" hidden="false" customHeight="false" outlineLevel="0" collapsed="false"/>
    <row r="310" s="2" customFormat="true" ht="15" hidden="false" customHeight="false" outlineLevel="0" collapsed="false"/>
    <row r="311" s="2" customFormat="true" ht="15" hidden="false" customHeight="false" outlineLevel="0" collapsed="false"/>
    <row r="312" s="2" customFormat="true" ht="15" hidden="false" customHeight="false" outlineLevel="0" collapsed="false"/>
    <row r="313" s="2" customFormat="true" ht="15" hidden="false" customHeight="false" outlineLevel="0" collapsed="false"/>
    <row r="314" s="2" customFormat="true" ht="15" hidden="false" customHeight="false" outlineLevel="0" collapsed="false"/>
    <row r="315" s="2" customFormat="true" ht="15" hidden="false" customHeight="false" outlineLevel="0" collapsed="false"/>
    <row r="316" s="2" customFormat="true" ht="15" hidden="false" customHeight="false" outlineLevel="0" collapsed="false"/>
    <row r="317" s="2" customFormat="true" ht="15" hidden="false" customHeight="false" outlineLevel="0" collapsed="false"/>
    <row r="318" s="2" customFormat="true" ht="15" hidden="false" customHeight="false" outlineLevel="0" collapsed="false"/>
    <row r="319" s="2" customFormat="true" ht="15" hidden="false" customHeight="false" outlineLevel="0" collapsed="false"/>
    <row r="320" s="2" customFormat="true" ht="15" hidden="false" customHeight="false" outlineLevel="0" collapsed="false"/>
    <row r="321" s="2" customFormat="true" ht="15" hidden="false" customHeight="false" outlineLevel="0" collapsed="false"/>
    <row r="322" s="2" customFormat="true" ht="15" hidden="false" customHeight="false" outlineLevel="0" collapsed="false"/>
    <row r="323" s="2" customFormat="true" ht="15" hidden="false" customHeight="false" outlineLevel="0" collapsed="false"/>
    <row r="324" s="2" customFormat="true" ht="15" hidden="false" customHeight="false" outlineLevel="0" collapsed="false"/>
    <row r="325" s="2" customFormat="true" ht="15" hidden="false" customHeight="false" outlineLevel="0" collapsed="false"/>
    <row r="326" s="2" customFormat="true" ht="15" hidden="false" customHeight="false" outlineLevel="0" collapsed="false"/>
    <row r="327" s="2" customFormat="true" ht="15" hidden="false" customHeight="false" outlineLevel="0" collapsed="false"/>
    <row r="328" s="2" customFormat="true" ht="15" hidden="false" customHeight="false" outlineLevel="0" collapsed="false"/>
    <row r="329" s="2" customFormat="true" ht="15" hidden="false" customHeight="false" outlineLevel="0" collapsed="false"/>
    <row r="330" s="2" customFormat="true" ht="15" hidden="false" customHeight="false" outlineLevel="0" collapsed="false"/>
    <row r="331" s="2" customFormat="true" ht="15" hidden="false" customHeight="false" outlineLevel="0" collapsed="false"/>
    <row r="332" s="2" customFormat="true" ht="15" hidden="false" customHeight="false" outlineLevel="0" collapsed="false"/>
    <row r="333" s="2" customFormat="true" ht="15" hidden="false" customHeight="false" outlineLevel="0" collapsed="false"/>
    <row r="334" s="2" customFormat="true" ht="15" hidden="false" customHeight="false" outlineLevel="0" collapsed="false"/>
    <row r="335" s="2" customFormat="true" ht="15" hidden="false" customHeight="false" outlineLevel="0" collapsed="false"/>
    <row r="336" s="2" customFormat="true" ht="15" hidden="false" customHeight="false" outlineLevel="0" collapsed="false"/>
    <row r="337" s="2" customFormat="true" ht="15" hidden="false" customHeight="false" outlineLevel="0" collapsed="false"/>
    <row r="338" s="2" customFormat="true" ht="15" hidden="false" customHeight="false" outlineLevel="0" collapsed="false"/>
    <row r="339" s="2" customFormat="true" ht="15" hidden="false" customHeight="false" outlineLevel="0" collapsed="false"/>
    <row r="340" s="2" customFormat="true" ht="15" hidden="false" customHeight="false" outlineLevel="0" collapsed="false"/>
    <row r="341" s="2" customFormat="true" ht="15" hidden="false" customHeight="false" outlineLevel="0" collapsed="false"/>
    <row r="342" s="2" customFormat="true" ht="15" hidden="false" customHeight="false" outlineLevel="0" collapsed="false"/>
    <row r="343" s="2" customFormat="true" ht="15" hidden="false" customHeight="false" outlineLevel="0" collapsed="false"/>
    <row r="344" s="2" customFormat="true" ht="15" hidden="false" customHeight="false" outlineLevel="0" collapsed="false"/>
    <row r="345" s="2" customFormat="true" ht="15" hidden="false" customHeight="false" outlineLevel="0" collapsed="false"/>
    <row r="346" s="2" customFormat="true" ht="15" hidden="false" customHeight="false" outlineLevel="0" collapsed="false"/>
    <row r="347" s="2" customFormat="true" ht="15" hidden="false" customHeight="false" outlineLevel="0" collapsed="false"/>
    <row r="348" s="2" customFormat="true" ht="15" hidden="false" customHeight="false" outlineLevel="0" collapsed="false"/>
    <row r="349" s="2" customFormat="true" ht="15" hidden="false" customHeight="false" outlineLevel="0" collapsed="false"/>
    <row r="350" s="2" customFormat="true" ht="15" hidden="false" customHeight="false" outlineLevel="0" collapsed="false"/>
    <row r="351" s="2" customFormat="true" ht="15" hidden="false" customHeight="false" outlineLevel="0" collapsed="false"/>
    <row r="352" s="2" customFormat="true" ht="15" hidden="false" customHeight="false" outlineLevel="0" collapsed="false"/>
    <row r="353" s="2" customFormat="true" ht="15" hidden="false" customHeight="false" outlineLevel="0" collapsed="false"/>
    <row r="354" s="2" customFormat="true" ht="15" hidden="false" customHeight="false" outlineLevel="0" collapsed="false"/>
    <row r="355" s="2" customFormat="true" ht="15" hidden="false" customHeight="false" outlineLevel="0" collapsed="false"/>
    <row r="356" s="2" customFormat="true" ht="15" hidden="false" customHeight="false" outlineLevel="0" collapsed="false"/>
    <row r="357" s="2" customFormat="true" ht="15" hidden="false" customHeight="false" outlineLevel="0" collapsed="false"/>
    <row r="358" s="2" customFormat="true" ht="15" hidden="false" customHeight="false" outlineLevel="0" collapsed="false"/>
    <row r="359" s="2" customFormat="true" ht="15" hidden="false" customHeight="false" outlineLevel="0" collapsed="false"/>
    <row r="360" s="2" customFormat="true" ht="15" hidden="false" customHeight="false" outlineLevel="0" collapsed="false"/>
    <row r="361" s="2" customFormat="true" ht="15" hidden="false" customHeight="false" outlineLevel="0" collapsed="false"/>
    <row r="362" s="2" customFormat="true" ht="15" hidden="false" customHeight="false" outlineLevel="0" collapsed="false"/>
    <row r="363" s="2" customFormat="true" ht="15" hidden="false" customHeight="false" outlineLevel="0" collapsed="false"/>
    <row r="364" s="2" customFormat="true" ht="15" hidden="false" customHeight="false" outlineLevel="0" collapsed="false"/>
    <row r="365" s="2" customFormat="true" ht="15" hidden="false" customHeight="false" outlineLevel="0" collapsed="false"/>
    <row r="366" s="2" customFormat="true" ht="15" hidden="false" customHeight="false" outlineLevel="0" collapsed="false"/>
    <row r="367" s="2" customFormat="true" ht="15" hidden="false" customHeight="false" outlineLevel="0" collapsed="false"/>
    <row r="368" s="2" customFormat="true" ht="15" hidden="false" customHeight="false" outlineLevel="0" collapsed="false"/>
    <row r="369" s="2" customFormat="true" ht="15" hidden="false" customHeight="false" outlineLevel="0" collapsed="false"/>
    <row r="370" s="2" customFormat="true" ht="15" hidden="false" customHeight="false" outlineLevel="0" collapsed="false"/>
    <row r="371" s="2" customFormat="true" ht="15" hidden="false" customHeight="false" outlineLevel="0" collapsed="false"/>
    <row r="372" s="2" customFormat="true" ht="15" hidden="false" customHeight="false" outlineLevel="0" collapsed="false"/>
    <row r="373" s="2" customFormat="true" ht="15" hidden="false" customHeight="false" outlineLevel="0" collapsed="false"/>
    <row r="374" s="2" customFormat="true" ht="15" hidden="false" customHeight="false" outlineLevel="0" collapsed="false"/>
    <row r="375" s="2" customFormat="true" ht="15" hidden="false" customHeight="false" outlineLevel="0" collapsed="false"/>
    <row r="376" s="2" customFormat="true" ht="15" hidden="false" customHeight="false" outlineLevel="0" collapsed="false"/>
    <row r="377" s="2" customFormat="true" ht="15" hidden="false" customHeight="false" outlineLevel="0" collapsed="false"/>
    <row r="378" s="2" customFormat="true" ht="15" hidden="false" customHeight="false" outlineLevel="0" collapsed="false"/>
    <row r="379" s="2" customFormat="true" ht="15" hidden="false" customHeight="false" outlineLevel="0" collapsed="false"/>
    <row r="380" s="2" customFormat="true" ht="15" hidden="false" customHeight="false" outlineLevel="0" collapsed="false"/>
    <row r="381" s="2" customFormat="true" ht="15" hidden="false" customHeight="false" outlineLevel="0" collapsed="false"/>
    <row r="382" s="2" customFormat="true" ht="15" hidden="false" customHeight="false" outlineLevel="0" collapsed="false"/>
    <row r="383" s="2" customFormat="true" ht="15" hidden="false" customHeight="false" outlineLevel="0" collapsed="false"/>
    <row r="384" s="2" customFormat="true" ht="15" hidden="false" customHeight="false" outlineLevel="0" collapsed="false"/>
    <row r="385" s="2" customFormat="true" ht="15" hidden="false" customHeight="false" outlineLevel="0" collapsed="false"/>
    <row r="386" s="2" customFormat="true" ht="15" hidden="false" customHeight="false" outlineLevel="0" collapsed="false"/>
    <row r="387" s="2" customFormat="true" ht="15" hidden="false" customHeight="false" outlineLevel="0" collapsed="false"/>
    <row r="388" s="2" customFormat="true" ht="15" hidden="false" customHeight="false" outlineLevel="0" collapsed="false"/>
    <row r="389" s="2" customFormat="true" ht="15" hidden="false" customHeight="false" outlineLevel="0" collapsed="false"/>
    <row r="390" s="2" customFormat="true" ht="15" hidden="false" customHeight="false" outlineLevel="0" collapsed="false"/>
    <row r="391" s="2" customFormat="true" ht="15" hidden="false" customHeight="false" outlineLevel="0" collapsed="false"/>
    <row r="392" s="2" customFormat="true" ht="15" hidden="false" customHeight="false" outlineLevel="0" collapsed="false"/>
    <row r="393" s="2" customFormat="true" ht="15" hidden="false" customHeight="false" outlineLevel="0" collapsed="false"/>
    <row r="394" s="2" customFormat="true" ht="15" hidden="false" customHeight="false" outlineLevel="0" collapsed="false"/>
    <row r="395" s="2" customFormat="true" ht="15" hidden="false" customHeight="false" outlineLevel="0" collapsed="false"/>
    <row r="396" s="2" customFormat="true" ht="15" hidden="false" customHeight="false" outlineLevel="0" collapsed="false"/>
    <row r="397" s="2" customFormat="true" ht="15" hidden="false" customHeight="false" outlineLevel="0" collapsed="false"/>
    <row r="398" s="2" customFormat="true" ht="15" hidden="false" customHeight="false" outlineLevel="0" collapsed="false"/>
    <row r="399" s="2" customFormat="true" ht="15" hidden="false" customHeight="false" outlineLevel="0" collapsed="false"/>
    <row r="400" s="2" customFormat="true" ht="15" hidden="false" customHeight="false" outlineLevel="0" collapsed="false"/>
    <row r="401" s="2" customFormat="true" ht="15" hidden="false" customHeight="false" outlineLevel="0" collapsed="false"/>
    <row r="402" s="2" customFormat="true" ht="15" hidden="false" customHeight="false" outlineLevel="0" collapsed="false"/>
    <row r="403" s="2" customFormat="true" ht="15" hidden="false" customHeight="false" outlineLevel="0" collapsed="false"/>
    <row r="404" s="2" customFormat="true" ht="15" hidden="false" customHeight="false" outlineLevel="0" collapsed="false"/>
    <row r="405" s="2" customFormat="true" ht="15" hidden="false" customHeight="false" outlineLevel="0" collapsed="false"/>
    <row r="406" s="2" customFormat="true" ht="15" hidden="false" customHeight="false" outlineLevel="0" collapsed="false"/>
    <row r="407" s="2" customFormat="true" ht="15" hidden="false" customHeight="false" outlineLevel="0" collapsed="false"/>
    <row r="408" s="2" customFormat="true" ht="15" hidden="false" customHeight="false" outlineLevel="0" collapsed="false"/>
    <row r="409" s="2" customFormat="true" ht="15" hidden="false" customHeight="false" outlineLevel="0" collapsed="false"/>
    <row r="410" s="2" customFormat="true" ht="15" hidden="false" customHeight="false" outlineLevel="0" collapsed="false"/>
    <row r="411" s="2" customFormat="true" ht="15" hidden="false" customHeight="false" outlineLevel="0" collapsed="false"/>
    <row r="412" s="2" customFormat="true" ht="15" hidden="false" customHeight="false" outlineLevel="0" collapsed="false"/>
    <row r="413" s="2" customFormat="true" ht="15" hidden="false" customHeight="false" outlineLevel="0" collapsed="false"/>
    <row r="414" s="2" customFormat="true" ht="15" hidden="false" customHeight="false" outlineLevel="0" collapsed="false"/>
    <row r="415" s="2" customFormat="true" ht="15" hidden="false" customHeight="false" outlineLevel="0" collapsed="false"/>
    <row r="416" s="2" customFormat="true" ht="15" hidden="false" customHeight="false" outlineLevel="0" collapsed="false"/>
    <row r="417" s="2" customFormat="true" ht="15" hidden="false" customHeight="false" outlineLevel="0" collapsed="false"/>
    <row r="418" s="2" customFormat="true" ht="15" hidden="false" customHeight="false" outlineLevel="0" collapsed="false"/>
    <row r="419" s="2" customFormat="true" ht="15" hidden="false" customHeight="false" outlineLevel="0" collapsed="false"/>
    <row r="420" s="2" customFormat="true" ht="15" hidden="false" customHeight="false" outlineLevel="0" collapsed="false"/>
    <row r="421" s="2" customFormat="true" ht="15" hidden="false" customHeight="false" outlineLevel="0" collapsed="false"/>
    <row r="422" s="2" customFormat="true" ht="15" hidden="false" customHeight="false" outlineLevel="0" collapsed="false"/>
    <row r="423" s="2" customFormat="true" ht="15" hidden="false" customHeight="false" outlineLevel="0" collapsed="false"/>
    <row r="424" s="2" customFormat="true" ht="15" hidden="false" customHeight="false" outlineLevel="0" collapsed="false"/>
    <row r="425" s="2" customFormat="true" ht="15" hidden="false" customHeight="false" outlineLevel="0" collapsed="false"/>
    <row r="426" s="2" customFormat="true" ht="15" hidden="false" customHeight="false" outlineLevel="0" collapsed="false"/>
    <row r="427" s="2" customFormat="true" ht="15" hidden="false" customHeight="false" outlineLevel="0" collapsed="false"/>
    <row r="428" s="2" customFormat="true" ht="15" hidden="false" customHeight="false" outlineLevel="0" collapsed="false"/>
    <row r="429" s="2" customFormat="true" ht="15" hidden="false" customHeight="false" outlineLevel="0" collapsed="false"/>
    <row r="430" s="2" customFormat="true" ht="15" hidden="false" customHeight="false" outlineLevel="0" collapsed="false"/>
    <row r="431" s="2" customFormat="true" ht="15" hidden="false" customHeight="false" outlineLevel="0" collapsed="false"/>
    <row r="432" s="2" customFormat="true" ht="15" hidden="false" customHeight="false" outlineLevel="0" collapsed="false"/>
    <row r="433" s="2" customFormat="true" ht="15" hidden="false" customHeight="false" outlineLevel="0" collapsed="false"/>
    <row r="434" s="2" customFormat="true" ht="15" hidden="false" customHeight="false" outlineLevel="0" collapsed="false"/>
    <row r="435" s="2" customFormat="true" ht="15" hidden="false" customHeight="false" outlineLevel="0" collapsed="false"/>
    <row r="436" s="2" customFormat="true" ht="15" hidden="false" customHeight="false" outlineLevel="0" collapsed="false"/>
    <row r="437" s="2" customFormat="true" ht="15" hidden="false" customHeight="false" outlineLevel="0" collapsed="false"/>
    <row r="438" s="2" customFormat="true" ht="15" hidden="false" customHeight="false" outlineLevel="0" collapsed="false"/>
    <row r="439" s="2" customFormat="true" ht="15" hidden="false" customHeight="false" outlineLevel="0" collapsed="false"/>
    <row r="440" s="2" customFormat="true" ht="15" hidden="false" customHeight="false" outlineLevel="0" collapsed="false"/>
    <row r="441" s="2" customFormat="true" ht="15" hidden="false" customHeight="false" outlineLevel="0" collapsed="false"/>
    <row r="442" s="2" customFormat="true" ht="15" hidden="false" customHeight="false" outlineLevel="0" collapsed="false"/>
    <row r="443" s="2" customFormat="true" ht="15" hidden="false" customHeight="false" outlineLevel="0" collapsed="false"/>
    <row r="444" s="2" customFormat="true" ht="15" hidden="false" customHeight="false" outlineLevel="0" collapsed="false"/>
    <row r="445" s="2" customFormat="true" ht="15" hidden="false" customHeight="false" outlineLevel="0" collapsed="false"/>
    <row r="446" s="2" customFormat="true" ht="15" hidden="false" customHeight="false" outlineLevel="0" collapsed="false"/>
    <row r="447" s="2" customFormat="true" ht="15" hidden="false" customHeight="false" outlineLevel="0" collapsed="false"/>
    <row r="448" s="2" customFormat="true" ht="15" hidden="false" customHeight="false" outlineLevel="0" collapsed="false"/>
    <row r="449" s="2" customFormat="true" ht="15" hidden="false" customHeight="false" outlineLevel="0" collapsed="false"/>
    <row r="450" s="2" customFormat="true" ht="15" hidden="false" customHeight="false" outlineLevel="0" collapsed="false"/>
    <row r="451" s="2" customFormat="true" ht="15" hidden="false" customHeight="false" outlineLevel="0" collapsed="false"/>
    <row r="452" s="2" customFormat="true" ht="15" hidden="false" customHeight="false" outlineLevel="0" collapsed="false"/>
    <row r="453" s="2" customFormat="true" ht="15" hidden="false" customHeight="false" outlineLevel="0" collapsed="false"/>
    <row r="454" s="2" customFormat="true" ht="15" hidden="false" customHeight="false" outlineLevel="0" collapsed="false"/>
    <row r="455" s="2" customFormat="true" ht="15" hidden="false" customHeight="false" outlineLevel="0" collapsed="false"/>
    <row r="456" s="2" customFormat="true" ht="15" hidden="false" customHeight="false" outlineLevel="0" collapsed="false"/>
    <row r="457" s="2" customFormat="true" ht="15" hidden="false" customHeight="false" outlineLevel="0" collapsed="false"/>
    <row r="458" s="2" customFormat="true" ht="15" hidden="false" customHeight="false" outlineLevel="0" collapsed="false"/>
    <row r="459" s="2" customFormat="true" ht="15" hidden="false" customHeight="false" outlineLevel="0" collapsed="false"/>
    <row r="460" s="2" customFormat="true" ht="15" hidden="false" customHeight="false" outlineLevel="0" collapsed="false"/>
    <row r="461" s="2" customFormat="true" ht="15" hidden="false" customHeight="false" outlineLevel="0" collapsed="false"/>
    <row r="462" s="2" customFormat="true" ht="15" hidden="false" customHeight="false" outlineLevel="0" collapsed="false"/>
    <row r="463" s="2" customFormat="true" ht="15" hidden="false" customHeight="false" outlineLevel="0" collapsed="false"/>
    <row r="464" s="2" customFormat="true" ht="15" hidden="false" customHeight="false" outlineLevel="0" collapsed="false"/>
    <row r="465" s="2" customFormat="true" ht="15" hidden="false" customHeight="false" outlineLevel="0" collapsed="false"/>
    <row r="466" s="2" customFormat="true" ht="15" hidden="false" customHeight="false" outlineLevel="0" collapsed="false"/>
    <row r="467" s="2" customFormat="true" ht="15" hidden="false" customHeight="false" outlineLevel="0" collapsed="false"/>
    <row r="468" s="2" customFormat="true" ht="15" hidden="false" customHeight="false" outlineLevel="0" collapsed="false"/>
    <row r="469" s="2" customFormat="true" ht="15" hidden="false" customHeight="false" outlineLevel="0" collapsed="false"/>
    <row r="470" s="2" customFormat="true" ht="15" hidden="false" customHeight="false" outlineLevel="0" collapsed="false"/>
    <row r="471" s="2" customFormat="true" ht="15" hidden="false" customHeight="false" outlineLevel="0" collapsed="false"/>
    <row r="472" s="2" customFormat="true" ht="15" hidden="false" customHeight="false" outlineLevel="0" collapsed="false"/>
    <row r="473" s="2" customFormat="true" ht="15" hidden="false" customHeight="false" outlineLevel="0" collapsed="false"/>
    <row r="474" s="2" customFormat="true" ht="15" hidden="false" customHeight="false" outlineLevel="0" collapsed="false"/>
    <row r="475" s="2" customFormat="true" ht="15" hidden="false" customHeight="false" outlineLevel="0" collapsed="false"/>
    <row r="476" s="2" customFormat="true" ht="15" hidden="false" customHeight="false" outlineLevel="0" collapsed="false"/>
    <row r="477" s="2" customFormat="true" ht="15" hidden="false" customHeight="false" outlineLevel="0" collapsed="false"/>
    <row r="478" s="2" customFormat="true" ht="15" hidden="false" customHeight="false" outlineLevel="0" collapsed="false"/>
    <row r="479" s="2" customFormat="true" ht="15" hidden="false" customHeight="false" outlineLevel="0" collapsed="false"/>
    <row r="480" s="2" customFormat="true" ht="15" hidden="false" customHeight="false" outlineLevel="0" collapsed="false"/>
    <row r="481" s="2" customFormat="true" ht="15" hidden="false" customHeight="false" outlineLevel="0" collapsed="false"/>
    <row r="482" s="2" customFormat="true" ht="15" hidden="false" customHeight="false" outlineLevel="0" collapsed="false"/>
    <row r="483" s="2" customFormat="true" ht="15" hidden="false" customHeight="false" outlineLevel="0" collapsed="false"/>
    <row r="484" s="2" customFormat="true" ht="15" hidden="false" customHeight="false" outlineLevel="0" collapsed="false"/>
    <row r="485" s="2" customFormat="true" ht="15" hidden="false" customHeight="false" outlineLevel="0" collapsed="false"/>
    <row r="486" s="2" customFormat="true" ht="15" hidden="false" customHeight="false" outlineLevel="0" collapsed="false"/>
    <row r="487" s="2" customFormat="true" ht="15" hidden="false" customHeight="false" outlineLevel="0" collapsed="false"/>
    <row r="488" s="2" customFormat="true" ht="15" hidden="false" customHeight="false" outlineLevel="0" collapsed="false"/>
    <row r="489" s="2" customFormat="true" ht="15" hidden="false" customHeight="false" outlineLevel="0" collapsed="false"/>
    <row r="490" s="2" customFormat="true" ht="15" hidden="false" customHeight="false" outlineLevel="0" collapsed="false"/>
    <row r="491" s="2" customFormat="true" ht="15" hidden="false" customHeight="false" outlineLevel="0" collapsed="false"/>
    <row r="492" s="2" customFormat="true" ht="15" hidden="false" customHeight="false" outlineLevel="0" collapsed="false"/>
    <row r="493" s="2" customFormat="true" ht="15" hidden="false" customHeight="false" outlineLevel="0" collapsed="false"/>
    <row r="494" s="2" customFormat="true" ht="15" hidden="false" customHeight="false" outlineLevel="0" collapsed="false"/>
    <row r="495" s="2" customFormat="true" ht="15" hidden="false" customHeight="false" outlineLevel="0" collapsed="false"/>
    <row r="496" s="2" customFormat="true" ht="15" hidden="false" customHeight="false" outlineLevel="0" collapsed="false"/>
    <row r="497" s="2" customFormat="true" ht="15" hidden="false" customHeight="false" outlineLevel="0" collapsed="false"/>
    <row r="498" s="2" customFormat="true" ht="15" hidden="false" customHeight="false" outlineLevel="0" collapsed="false"/>
    <row r="499" s="2" customFormat="true" ht="15" hidden="false" customHeight="false" outlineLevel="0" collapsed="false"/>
    <row r="500" s="2" customFormat="true" ht="15" hidden="false" customHeight="false" outlineLevel="0" collapsed="false"/>
    <row r="501" s="2" customFormat="true" ht="15" hidden="false" customHeight="false" outlineLevel="0" collapsed="false"/>
    <row r="502" s="2" customFormat="true" ht="15" hidden="false" customHeight="false" outlineLevel="0" collapsed="false"/>
    <row r="503" s="2" customFormat="true" ht="15" hidden="false" customHeight="false" outlineLevel="0" collapsed="false"/>
    <row r="504" s="2" customFormat="true" ht="15" hidden="false" customHeight="false" outlineLevel="0" collapsed="false"/>
    <row r="505" s="2" customFormat="true" ht="15" hidden="false" customHeight="false" outlineLevel="0" collapsed="false"/>
    <row r="506" s="2" customFormat="true" ht="15" hidden="false" customHeight="false" outlineLevel="0" collapsed="false"/>
    <row r="507" s="2" customFormat="true" ht="15" hidden="false" customHeight="false" outlineLevel="0" collapsed="false"/>
    <row r="508" s="2" customFormat="true" ht="15" hidden="false" customHeight="false" outlineLevel="0" collapsed="false"/>
    <row r="509" s="2" customFormat="true" ht="15" hidden="false" customHeight="false" outlineLevel="0" collapsed="false"/>
    <row r="510" s="2" customFormat="true" ht="15" hidden="false" customHeight="false" outlineLevel="0" collapsed="false"/>
    <row r="511" s="2" customFormat="true" ht="15" hidden="false" customHeight="false" outlineLevel="0" collapsed="false"/>
    <row r="512" s="2" customFormat="true" ht="15" hidden="false" customHeight="false" outlineLevel="0" collapsed="false"/>
    <row r="513" s="2" customFormat="true" ht="15" hidden="false" customHeight="false" outlineLevel="0" collapsed="false"/>
    <row r="514" s="2" customFormat="true" ht="15" hidden="false" customHeight="false" outlineLevel="0" collapsed="false"/>
    <row r="515" s="2" customFormat="true" ht="15" hidden="false" customHeight="false" outlineLevel="0" collapsed="false"/>
    <row r="516" s="2" customFormat="true" ht="15" hidden="false" customHeight="false" outlineLevel="0" collapsed="false"/>
    <row r="517" s="2" customFormat="true" ht="15" hidden="false" customHeight="false" outlineLevel="0" collapsed="false"/>
    <row r="518" s="2" customFormat="true" ht="15" hidden="false" customHeight="false" outlineLevel="0" collapsed="false"/>
    <row r="519" s="2" customFormat="true" ht="15" hidden="false" customHeight="false" outlineLevel="0" collapsed="false"/>
    <row r="520" s="2" customFormat="true" ht="15" hidden="false" customHeight="false" outlineLevel="0" collapsed="false"/>
    <row r="521" s="2" customFormat="true" ht="15" hidden="false" customHeight="false" outlineLevel="0" collapsed="false"/>
    <row r="522" s="2" customFormat="true" ht="15" hidden="false" customHeight="false" outlineLevel="0" collapsed="false"/>
    <row r="523" s="2" customFormat="true" ht="15" hidden="false" customHeight="false" outlineLevel="0" collapsed="false"/>
    <row r="524" s="2" customFormat="true" ht="15" hidden="false" customHeight="false" outlineLevel="0" collapsed="false"/>
    <row r="525" s="2" customFormat="true" ht="15" hidden="false" customHeight="false" outlineLevel="0" collapsed="false"/>
    <row r="526" s="2" customFormat="true" ht="15" hidden="false" customHeight="false" outlineLevel="0" collapsed="false"/>
    <row r="527" s="2" customFormat="true" ht="15" hidden="false" customHeight="false" outlineLevel="0" collapsed="false"/>
    <row r="528" s="2" customFormat="true" ht="15" hidden="false" customHeight="false" outlineLevel="0" collapsed="false"/>
    <row r="529" s="2" customFormat="true" ht="15" hidden="false" customHeight="false" outlineLevel="0" collapsed="false"/>
    <row r="530" s="2" customFormat="true" ht="15" hidden="false" customHeight="false" outlineLevel="0" collapsed="false"/>
    <row r="531" s="2" customFormat="true" ht="15" hidden="false" customHeight="false" outlineLevel="0" collapsed="false"/>
    <row r="532" s="2" customFormat="true" ht="15" hidden="false" customHeight="false" outlineLevel="0" collapsed="false"/>
    <row r="533" s="2" customFormat="true" ht="15" hidden="false" customHeight="false" outlineLevel="0" collapsed="false"/>
    <row r="534" s="2" customFormat="true" ht="15" hidden="false" customHeight="false" outlineLevel="0" collapsed="false"/>
    <row r="535" s="2" customFormat="true" ht="15" hidden="false" customHeight="false" outlineLevel="0" collapsed="false"/>
    <row r="536" s="2" customFormat="true" ht="15" hidden="false" customHeight="false" outlineLevel="0" collapsed="false"/>
    <row r="537" s="2" customFormat="true" ht="15" hidden="false" customHeight="false" outlineLevel="0" collapsed="false"/>
    <row r="538" s="2" customFormat="true" ht="15" hidden="false" customHeight="false" outlineLevel="0" collapsed="false"/>
    <row r="539" s="2" customFormat="true" ht="15" hidden="false" customHeight="false" outlineLevel="0" collapsed="false"/>
    <row r="540" s="2" customFormat="true" ht="15" hidden="false" customHeight="false" outlineLevel="0" collapsed="false"/>
    <row r="541" s="2" customFormat="true" ht="15" hidden="false" customHeight="false" outlineLevel="0" collapsed="false"/>
    <row r="542" s="2" customFormat="true" ht="15" hidden="false" customHeight="false" outlineLevel="0" collapsed="false"/>
    <row r="543" s="2" customFormat="true" ht="15" hidden="false" customHeight="false" outlineLevel="0" collapsed="false"/>
    <row r="544" s="2" customFormat="true" ht="15" hidden="false" customHeight="false" outlineLevel="0" collapsed="false"/>
    <row r="545" s="2" customFormat="true" ht="15" hidden="false" customHeight="false" outlineLevel="0" collapsed="false"/>
    <row r="546" s="2" customFormat="true" ht="15" hidden="false" customHeight="false" outlineLevel="0" collapsed="false"/>
    <row r="547" s="2" customFormat="true" ht="15" hidden="false" customHeight="false" outlineLevel="0" collapsed="false"/>
    <row r="548" s="2" customFormat="true" ht="15" hidden="false" customHeight="false" outlineLevel="0" collapsed="false"/>
    <row r="549" s="2" customFormat="true" ht="15" hidden="false" customHeight="false" outlineLevel="0" collapsed="false"/>
    <row r="550" s="2" customFormat="true" ht="15" hidden="false" customHeight="false" outlineLevel="0" collapsed="false"/>
    <row r="551" s="2" customFormat="true" ht="15" hidden="false" customHeight="false" outlineLevel="0" collapsed="false"/>
    <row r="552" s="2" customFormat="true" ht="15" hidden="false" customHeight="false" outlineLevel="0" collapsed="false"/>
    <row r="553" s="2" customFormat="true" ht="15" hidden="false" customHeight="false" outlineLevel="0" collapsed="false"/>
    <row r="554" s="2" customFormat="true" ht="15" hidden="false" customHeight="false" outlineLevel="0" collapsed="false"/>
    <row r="555" s="2" customFormat="true" ht="15" hidden="false" customHeight="false" outlineLevel="0" collapsed="false"/>
    <row r="556" s="2" customFormat="true" ht="15" hidden="false" customHeight="false" outlineLevel="0" collapsed="false"/>
    <row r="557" s="2" customFormat="true" ht="15" hidden="false" customHeight="false" outlineLevel="0" collapsed="false"/>
    <row r="558" s="2" customFormat="true" ht="15" hidden="false" customHeight="false" outlineLevel="0" collapsed="false"/>
    <row r="559" s="2" customFormat="true" ht="15" hidden="false" customHeight="false" outlineLevel="0" collapsed="false"/>
    <row r="560" s="2" customFormat="true" ht="15" hidden="false" customHeight="false" outlineLevel="0" collapsed="false"/>
    <row r="561" s="2" customFormat="true" ht="15" hidden="false" customHeight="false" outlineLevel="0" collapsed="false"/>
    <row r="562" s="2" customFormat="true" ht="15" hidden="false" customHeight="false" outlineLevel="0" collapsed="false"/>
    <row r="563" s="2" customFormat="true" ht="15" hidden="false" customHeight="false" outlineLevel="0" collapsed="false"/>
    <row r="564" s="2" customFormat="true" ht="15" hidden="false" customHeight="false" outlineLevel="0" collapsed="false"/>
    <row r="565" s="2" customFormat="true" ht="15" hidden="false" customHeight="false" outlineLevel="0" collapsed="false"/>
    <row r="566" s="2" customFormat="true" ht="15" hidden="false" customHeight="false" outlineLevel="0" collapsed="false"/>
    <row r="567" s="2" customFormat="true" ht="15" hidden="false" customHeight="false" outlineLevel="0" collapsed="false"/>
    <row r="568" s="2" customFormat="true" ht="15" hidden="false" customHeight="false" outlineLevel="0" collapsed="false"/>
    <row r="569" s="2" customFormat="true" ht="15" hidden="false" customHeight="false" outlineLevel="0" collapsed="false"/>
    <row r="570" s="2" customFormat="true" ht="15" hidden="false" customHeight="false" outlineLevel="0" collapsed="false"/>
    <row r="571" s="2" customFormat="true" ht="15" hidden="false" customHeight="false" outlineLevel="0" collapsed="false"/>
    <row r="572" s="2" customFormat="true" ht="15" hidden="false" customHeight="false" outlineLevel="0" collapsed="false"/>
    <row r="573" s="2" customFormat="true" ht="15" hidden="false" customHeight="false" outlineLevel="0" collapsed="false"/>
    <row r="574" s="2" customFormat="true" ht="15" hidden="false" customHeight="false" outlineLevel="0" collapsed="false"/>
    <row r="575" s="2" customFormat="true" ht="15" hidden="false" customHeight="false" outlineLevel="0" collapsed="false"/>
    <row r="576" s="2" customFormat="true" ht="15" hidden="false" customHeight="false" outlineLevel="0" collapsed="false"/>
    <row r="577" s="2" customFormat="true" ht="15" hidden="false" customHeight="false" outlineLevel="0" collapsed="false"/>
    <row r="578" s="2" customFormat="true" ht="15" hidden="false" customHeight="false" outlineLevel="0" collapsed="false"/>
    <row r="579" s="2" customFormat="true" ht="15" hidden="false" customHeight="false" outlineLevel="0" collapsed="false"/>
    <row r="580" s="2" customFormat="true" ht="15" hidden="false" customHeight="false" outlineLevel="0" collapsed="false"/>
    <row r="581" s="2" customFormat="true" ht="15" hidden="false" customHeight="false" outlineLevel="0" collapsed="false"/>
    <row r="582" s="2" customFormat="true" ht="15" hidden="false" customHeight="false" outlineLevel="0" collapsed="false"/>
    <row r="583" s="2" customFormat="true" ht="15" hidden="false" customHeight="false" outlineLevel="0" collapsed="false"/>
    <row r="584" s="2" customFormat="true" ht="15" hidden="false" customHeight="false" outlineLevel="0" collapsed="false"/>
    <row r="585" s="2" customFormat="true" ht="15" hidden="false" customHeight="false" outlineLevel="0" collapsed="false"/>
    <row r="586" s="2" customFormat="true" ht="15" hidden="false" customHeight="false" outlineLevel="0" collapsed="false"/>
    <row r="587" s="2" customFormat="true" ht="15" hidden="false" customHeight="false" outlineLevel="0" collapsed="false"/>
    <row r="588" s="2" customFormat="true" ht="15" hidden="false" customHeight="false" outlineLevel="0" collapsed="false"/>
    <row r="589" s="2" customFormat="true" ht="15" hidden="false" customHeight="false" outlineLevel="0" collapsed="false"/>
    <row r="590" s="2" customFormat="true" ht="15" hidden="false" customHeight="false" outlineLevel="0" collapsed="false"/>
    <row r="591" s="2" customFormat="true" ht="15" hidden="false" customHeight="false" outlineLevel="0" collapsed="false"/>
    <row r="592" s="2" customFormat="true" ht="15" hidden="false" customHeight="false" outlineLevel="0" collapsed="false"/>
    <row r="593" s="2" customFormat="true" ht="15" hidden="false" customHeight="false" outlineLevel="0" collapsed="false"/>
    <row r="594" s="2" customFormat="true" ht="15" hidden="false" customHeight="false" outlineLevel="0" collapsed="false"/>
    <row r="595" s="2" customFormat="true" ht="15" hidden="false" customHeight="false" outlineLevel="0" collapsed="false"/>
    <row r="596" s="2" customFormat="true" ht="15" hidden="false" customHeight="false" outlineLevel="0" collapsed="false"/>
    <row r="597" s="2" customFormat="true" ht="15" hidden="false" customHeight="false" outlineLevel="0" collapsed="false"/>
    <row r="598" s="2" customFormat="true" ht="15" hidden="false" customHeight="false" outlineLevel="0" collapsed="false"/>
    <row r="599" s="2" customFormat="true" ht="15" hidden="false" customHeight="false" outlineLevel="0" collapsed="false"/>
    <row r="600" s="2" customFormat="true" ht="15" hidden="false" customHeight="false" outlineLevel="0" collapsed="false"/>
    <row r="601" s="2" customFormat="true" ht="15" hidden="false" customHeight="false" outlineLevel="0" collapsed="false"/>
    <row r="602" s="2" customFormat="true" ht="15" hidden="false" customHeight="false" outlineLevel="0" collapsed="false"/>
    <row r="603" s="2" customFormat="true" ht="15" hidden="false" customHeight="false" outlineLevel="0" collapsed="false"/>
    <row r="604" s="2" customFormat="true" ht="15" hidden="false" customHeight="false" outlineLevel="0" collapsed="false"/>
    <row r="605" s="2" customFormat="true" ht="15" hidden="false" customHeight="false" outlineLevel="0" collapsed="false"/>
    <row r="606" s="2" customFormat="true" ht="15" hidden="false" customHeight="false" outlineLevel="0" collapsed="false"/>
    <row r="607" s="2" customFormat="true" ht="15" hidden="false" customHeight="false" outlineLevel="0" collapsed="false"/>
    <row r="608" s="2" customFormat="true" ht="15" hidden="false" customHeight="false" outlineLevel="0" collapsed="false"/>
    <row r="609" s="2" customFormat="true" ht="15" hidden="false" customHeight="false" outlineLevel="0" collapsed="false"/>
    <row r="610" s="2" customFormat="true" ht="15" hidden="false" customHeight="false" outlineLevel="0" collapsed="false"/>
    <row r="611" s="2" customFormat="true" ht="15" hidden="false" customHeight="false" outlineLevel="0" collapsed="false"/>
    <row r="612" s="2" customFormat="true" ht="15" hidden="false" customHeight="false" outlineLevel="0" collapsed="false"/>
    <row r="613" s="2" customFormat="true" ht="15" hidden="false" customHeight="false" outlineLevel="0" collapsed="false"/>
    <row r="614" s="2" customFormat="true" ht="15" hidden="false" customHeight="false" outlineLevel="0" collapsed="false"/>
    <row r="615" s="2" customFormat="true" ht="15" hidden="false" customHeight="false" outlineLevel="0" collapsed="false"/>
    <row r="616" s="2" customFormat="true" ht="15" hidden="false" customHeight="false" outlineLevel="0" collapsed="false"/>
    <row r="617" s="2" customFormat="true" ht="15" hidden="false" customHeight="false" outlineLevel="0" collapsed="false"/>
    <row r="618" s="2" customFormat="true" ht="15" hidden="false" customHeight="false" outlineLevel="0" collapsed="false"/>
    <row r="619" s="2" customFormat="true" ht="15" hidden="false" customHeight="false" outlineLevel="0" collapsed="false"/>
    <row r="620" s="2" customFormat="true" ht="15" hidden="false" customHeight="false" outlineLevel="0" collapsed="false"/>
    <row r="621" s="2" customFormat="true" ht="15" hidden="false" customHeight="false" outlineLevel="0" collapsed="false"/>
    <row r="622" s="2" customFormat="true" ht="15" hidden="false" customHeight="false" outlineLevel="0" collapsed="false"/>
    <row r="623" s="2" customFormat="true" ht="15" hidden="false" customHeight="false" outlineLevel="0" collapsed="false"/>
    <row r="624" s="2" customFormat="true" ht="15" hidden="false" customHeight="false" outlineLevel="0" collapsed="false"/>
    <row r="625" s="2" customFormat="true" ht="15" hidden="false" customHeight="false" outlineLevel="0" collapsed="false"/>
    <row r="626" s="2" customFormat="true" ht="15" hidden="false" customHeight="false" outlineLevel="0" collapsed="false"/>
    <row r="627" s="2" customFormat="true" ht="15" hidden="false" customHeight="false" outlineLevel="0" collapsed="false"/>
    <row r="628" s="2" customFormat="true" ht="15" hidden="false" customHeight="false" outlineLevel="0" collapsed="false"/>
    <row r="629" s="2" customFormat="true" ht="15" hidden="false" customHeight="false" outlineLevel="0" collapsed="false"/>
    <row r="630" s="2" customFormat="true" ht="15" hidden="false" customHeight="false" outlineLevel="0" collapsed="false"/>
    <row r="631" s="2" customFormat="true" ht="15" hidden="false" customHeight="false" outlineLevel="0" collapsed="false"/>
    <row r="632" s="2" customFormat="true" ht="15" hidden="false" customHeight="false" outlineLevel="0" collapsed="false"/>
    <row r="633" s="2" customFormat="true" ht="15" hidden="false" customHeight="false" outlineLevel="0" collapsed="false"/>
    <row r="634" s="2" customFormat="true" ht="15" hidden="false" customHeight="false" outlineLevel="0" collapsed="false"/>
    <row r="635" s="2" customFormat="true" ht="15" hidden="false" customHeight="false" outlineLevel="0" collapsed="false"/>
    <row r="636" s="2" customFormat="true" ht="15" hidden="false" customHeight="false" outlineLevel="0" collapsed="false"/>
    <row r="637" s="2" customFormat="true" ht="15" hidden="false" customHeight="false" outlineLevel="0" collapsed="false"/>
    <row r="638" s="2" customFormat="true" ht="15" hidden="false" customHeight="false" outlineLevel="0" collapsed="false"/>
    <row r="639" s="2" customFormat="true" ht="15" hidden="false" customHeight="false" outlineLevel="0" collapsed="false"/>
    <row r="640" s="2" customFormat="true" ht="15" hidden="false" customHeight="false" outlineLevel="0" collapsed="false"/>
    <row r="641" s="2" customFormat="true" ht="15" hidden="false" customHeight="false" outlineLevel="0" collapsed="false"/>
    <row r="642" s="2" customFormat="true" ht="15" hidden="false" customHeight="false" outlineLevel="0" collapsed="false"/>
    <row r="643" s="2" customFormat="true" ht="15" hidden="false" customHeight="false" outlineLevel="0" collapsed="false"/>
    <row r="644" s="2" customFormat="true" ht="15" hidden="false" customHeight="false" outlineLevel="0" collapsed="false"/>
    <row r="645" s="2" customFormat="true" ht="15" hidden="false" customHeight="false" outlineLevel="0" collapsed="false"/>
    <row r="646" s="2" customFormat="true" ht="15" hidden="false" customHeight="false" outlineLevel="0" collapsed="false"/>
    <row r="647" s="2" customFormat="true" ht="15" hidden="false" customHeight="false" outlineLevel="0" collapsed="false"/>
    <row r="648" s="2" customFormat="true" ht="15" hidden="false" customHeight="false" outlineLevel="0" collapsed="false"/>
    <row r="649" s="2" customFormat="true" ht="15" hidden="false" customHeight="false" outlineLevel="0" collapsed="false"/>
    <row r="650" s="2" customFormat="true" ht="15" hidden="false" customHeight="false" outlineLevel="0" collapsed="false"/>
    <row r="651" s="2" customFormat="true" ht="15" hidden="false" customHeight="false" outlineLevel="0" collapsed="false"/>
    <row r="652" s="2" customFormat="true" ht="15" hidden="false" customHeight="false" outlineLevel="0" collapsed="false"/>
    <row r="653" s="2" customFormat="true" ht="15" hidden="false" customHeight="false" outlineLevel="0" collapsed="false"/>
    <row r="654" s="2" customFormat="true" ht="15" hidden="false" customHeight="false" outlineLevel="0" collapsed="false"/>
    <row r="655" s="2" customFormat="true" ht="15" hidden="false" customHeight="false" outlineLevel="0" collapsed="false"/>
    <row r="656" s="2" customFormat="true" ht="15" hidden="false" customHeight="false" outlineLevel="0" collapsed="false"/>
    <row r="657" s="2" customFormat="true" ht="15" hidden="false" customHeight="false" outlineLevel="0" collapsed="false"/>
    <row r="658" s="2" customFormat="true" ht="15" hidden="false" customHeight="false" outlineLevel="0" collapsed="false"/>
    <row r="659" s="2" customFormat="true" ht="15" hidden="false" customHeight="false" outlineLevel="0" collapsed="false"/>
    <row r="660" s="2" customFormat="true" ht="15" hidden="false" customHeight="false" outlineLevel="0" collapsed="false"/>
    <row r="661" s="2" customFormat="true" ht="15" hidden="false" customHeight="false" outlineLevel="0" collapsed="false"/>
    <row r="662" s="2" customFormat="true" ht="15" hidden="false" customHeight="false" outlineLevel="0" collapsed="false"/>
    <row r="663" s="2" customFormat="true" ht="15" hidden="false" customHeight="false" outlineLevel="0" collapsed="false"/>
    <row r="664" s="2" customFormat="true" ht="15" hidden="false" customHeight="false" outlineLevel="0" collapsed="false"/>
    <row r="665" s="2" customFormat="true" ht="15" hidden="false" customHeight="false" outlineLevel="0" collapsed="false"/>
    <row r="666" s="2" customFormat="true" ht="15" hidden="false" customHeight="false" outlineLevel="0" collapsed="false"/>
    <row r="667" s="2" customFormat="true" ht="15" hidden="false" customHeight="false" outlineLevel="0" collapsed="false"/>
    <row r="668" s="2" customFormat="true" ht="15" hidden="false" customHeight="false" outlineLevel="0" collapsed="false"/>
    <row r="669" s="2" customFormat="true" ht="15" hidden="false" customHeight="false" outlineLevel="0" collapsed="false"/>
    <row r="670" s="2" customFormat="true" ht="15" hidden="false" customHeight="false" outlineLevel="0" collapsed="false"/>
    <row r="671" s="2" customFormat="true" ht="15" hidden="false" customHeight="false" outlineLevel="0" collapsed="false"/>
    <row r="672" s="2" customFormat="true" ht="15" hidden="false" customHeight="false" outlineLevel="0" collapsed="false"/>
    <row r="673" s="2" customFormat="true" ht="15" hidden="false" customHeight="false" outlineLevel="0" collapsed="false"/>
    <row r="674" s="2" customFormat="true" ht="15" hidden="false" customHeight="false" outlineLevel="0" collapsed="false"/>
    <row r="675" s="2" customFormat="true" ht="15" hidden="false" customHeight="false" outlineLevel="0" collapsed="false"/>
    <row r="676" s="2" customFormat="true" ht="15" hidden="false" customHeight="false" outlineLevel="0" collapsed="false"/>
    <row r="677" s="2" customFormat="true" ht="15" hidden="false" customHeight="false" outlineLevel="0" collapsed="false"/>
    <row r="678" s="2" customFormat="true" ht="15" hidden="false" customHeight="false" outlineLevel="0" collapsed="false"/>
    <row r="679" s="2" customFormat="true" ht="15" hidden="false" customHeight="false" outlineLevel="0" collapsed="false"/>
    <row r="680" s="2" customFormat="true" ht="15" hidden="false" customHeight="false" outlineLevel="0" collapsed="false"/>
    <row r="681" s="2" customFormat="true" ht="15" hidden="false" customHeight="false" outlineLevel="0" collapsed="false"/>
    <row r="682" s="2" customFormat="true" ht="15" hidden="false" customHeight="false" outlineLevel="0" collapsed="false"/>
    <row r="683" s="2" customFormat="true" ht="15" hidden="false" customHeight="false" outlineLevel="0" collapsed="false"/>
    <row r="684" s="2" customFormat="true" ht="15" hidden="false" customHeight="false" outlineLevel="0" collapsed="false"/>
    <row r="685" s="2" customFormat="true" ht="15" hidden="false" customHeight="false" outlineLevel="0" collapsed="false"/>
    <row r="686" s="2" customFormat="true" ht="15" hidden="false" customHeight="false" outlineLevel="0" collapsed="false"/>
    <row r="687" s="2" customFormat="true" ht="15" hidden="false" customHeight="false" outlineLevel="0" collapsed="false"/>
    <row r="688" s="2" customFormat="true" ht="15" hidden="false" customHeight="false" outlineLevel="0" collapsed="false"/>
    <row r="689" s="2" customFormat="true" ht="15" hidden="false" customHeight="false" outlineLevel="0" collapsed="false"/>
    <row r="690" s="2" customFormat="true" ht="15" hidden="false" customHeight="false" outlineLevel="0" collapsed="false"/>
    <row r="691" s="2" customFormat="true" ht="15" hidden="false" customHeight="false" outlineLevel="0" collapsed="false"/>
    <row r="692" s="2" customFormat="true" ht="15" hidden="false" customHeight="false" outlineLevel="0" collapsed="false"/>
    <row r="693" s="2" customFormat="true" ht="15" hidden="false" customHeight="false" outlineLevel="0" collapsed="false"/>
    <row r="694" s="2" customFormat="true" ht="15" hidden="false" customHeight="false" outlineLevel="0" collapsed="false"/>
    <row r="695" s="2" customFormat="true" ht="15" hidden="false" customHeight="false" outlineLevel="0" collapsed="false"/>
    <row r="696" s="2" customFormat="true" ht="15" hidden="false" customHeight="false" outlineLevel="0" collapsed="false"/>
    <row r="697" s="2" customFormat="true" ht="15" hidden="false" customHeight="false" outlineLevel="0" collapsed="false"/>
    <row r="698" s="2" customFormat="true" ht="15" hidden="false" customHeight="false" outlineLevel="0" collapsed="false"/>
    <row r="699" s="2" customFormat="true" ht="15" hidden="false" customHeight="false" outlineLevel="0" collapsed="false"/>
    <row r="700" s="2" customFormat="true" ht="15" hidden="false" customHeight="false" outlineLevel="0" collapsed="false"/>
    <row r="701" s="2" customFormat="true" ht="15" hidden="false" customHeight="false" outlineLevel="0" collapsed="false"/>
    <row r="702" s="2" customFormat="true" ht="15" hidden="false" customHeight="false" outlineLevel="0" collapsed="false"/>
    <row r="703" s="2" customFormat="true" ht="15" hidden="false" customHeight="false" outlineLevel="0" collapsed="false"/>
    <row r="704" s="2" customFormat="true" ht="15" hidden="false" customHeight="false" outlineLevel="0" collapsed="false"/>
    <row r="705" s="2" customFormat="true" ht="15" hidden="false" customHeight="false" outlineLevel="0" collapsed="false"/>
    <row r="706" s="2" customFormat="true" ht="15" hidden="false" customHeight="false" outlineLevel="0" collapsed="false"/>
    <row r="707" s="2" customFormat="true" ht="15" hidden="false" customHeight="false" outlineLevel="0" collapsed="false"/>
    <row r="708" s="2" customFormat="true" ht="15" hidden="false" customHeight="false" outlineLevel="0" collapsed="false"/>
    <row r="709" s="2" customFormat="true" ht="15" hidden="false" customHeight="false" outlineLevel="0" collapsed="false"/>
    <row r="710" s="2" customFormat="true" ht="15" hidden="false" customHeight="false" outlineLevel="0" collapsed="false"/>
    <row r="711" s="2" customFormat="true" ht="15" hidden="false" customHeight="false" outlineLevel="0" collapsed="false"/>
    <row r="712" s="2" customFormat="true" ht="15" hidden="false" customHeight="false" outlineLevel="0" collapsed="false"/>
    <row r="713" s="2" customFormat="true" ht="15" hidden="false" customHeight="false" outlineLevel="0" collapsed="false"/>
    <row r="714" s="2" customFormat="true" ht="15" hidden="false" customHeight="false" outlineLevel="0" collapsed="false"/>
    <row r="715" s="2" customFormat="true" ht="15" hidden="false" customHeight="false" outlineLevel="0" collapsed="false"/>
    <row r="716" s="2" customFormat="true" ht="15" hidden="false" customHeight="false" outlineLevel="0" collapsed="false"/>
    <row r="717" s="2" customFormat="true" ht="15" hidden="false" customHeight="false" outlineLevel="0" collapsed="false"/>
    <row r="718" s="2" customFormat="true" ht="15" hidden="false" customHeight="false" outlineLevel="0" collapsed="false"/>
    <row r="719" s="2" customFormat="true" ht="15" hidden="false" customHeight="false" outlineLevel="0" collapsed="false"/>
    <row r="720" s="2" customFormat="true" ht="15" hidden="false" customHeight="false" outlineLevel="0" collapsed="false"/>
    <row r="721" s="2" customFormat="true" ht="15" hidden="false" customHeight="false" outlineLevel="0" collapsed="false"/>
    <row r="722" s="2" customFormat="true" ht="15" hidden="false" customHeight="false" outlineLevel="0" collapsed="false"/>
    <row r="723" s="2" customFormat="true" ht="15" hidden="false" customHeight="false" outlineLevel="0" collapsed="false"/>
    <row r="724" s="2" customFormat="true" ht="15" hidden="false" customHeight="false" outlineLevel="0" collapsed="false"/>
    <row r="725" s="2" customFormat="true" ht="15" hidden="false" customHeight="false" outlineLevel="0" collapsed="false"/>
    <row r="726" s="2" customFormat="true" ht="15" hidden="false" customHeight="false" outlineLevel="0" collapsed="false"/>
    <row r="727" s="2" customFormat="true" ht="15" hidden="false" customHeight="false" outlineLevel="0" collapsed="false"/>
    <row r="728" s="2" customFormat="true" ht="15" hidden="false" customHeight="false" outlineLevel="0" collapsed="false"/>
    <row r="729" s="2" customFormat="true" ht="15" hidden="false" customHeight="false" outlineLevel="0" collapsed="false"/>
    <row r="730" s="2" customFormat="true" ht="15" hidden="false" customHeight="false" outlineLevel="0" collapsed="false"/>
    <row r="731" s="2" customFormat="true" ht="15" hidden="false" customHeight="false" outlineLevel="0" collapsed="false"/>
    <row r="732" s="2" customFormat="true" ht="15" hidden="false" customHeight="false" outlineLevel="0" collapsed="false"/>
    <row r="733" s="2" customFormat="true" ht="15" hidden="false" customHeight="false" outlineLevel="0" collapsed="false"/>
    <row r="734" s="2" customFormat="true" ht="15" hidden="false" customHeight="false" outlineLevel="0" collapsed="false"/>
    <row r="735" s="2" customFormat="true" ht="15" hidden="false" customHeight="false" outlineLevel="0" collapsed="false"/>
    <row r="736" s="2" customFormat="true" ht="15" hidden="false" customHeight="false" outlineLevel="0" collapsed="false"/>
    <row r="737" s="2" customFormat="true" ht="15" hidden="false" customHeight="false" outlineLevel="0" collapsed="false"/>
    <row r="738" s="2" customFormat="true" ht="15" hidden="false" customHeight="false" outlineLevel="0" collapsed="false"/>
    <row r="739" s="2" customFormat="true" ht="15" hidden="false" customHeight="false" outlineLevel="0" collapsed="false"/>
    <row r="740" s="2" customFormat="true" ht="15" hidden="false" customHeight="false" outlineLevel="0" collapsed="false"/>
    <row r="741" s="2" customFormat="true" ht="15" hidden="false" customHeight="false" outlineLevel="0" collapsed="false"/>
    <row r="742" s="2" customFormat="true" ht="15" hidden="false" customHeight="false" outlineLevel="0" collapsed="false"/>
    <row r="743" s="2" customFormat="true" ht="15" hidden="false" customHeight="false" outlineLevel="0" collapsed="false"/>
    <row r="744" s="2" customFormat="true" ht="15" hidden="false" customHeight="false" outlineLevel="0" collapsed="false"/>
    <row r="745" s="2" customFormat="true" ht="15" hidden="false" customHeight="false" outlineLevel="0" collapsed="false"/>
    <row r="746" s="2" customFormat="true" ht="15" hidden="false" customHeight="false" outlineLevel="0" collapsed="false"/>
    <row r="747" s="2" customFormat="true" ht="15" hidden="false" customHeight="false" outlineLevel="0" collapsed="false"/>
    <row r="748" s="2" customFormat="true" ht="15" hidden="false" customHeight="false" outlineLevel="0" collapsed="false"/>
    <row r="749" s="2" customFormat="true" ht="15" hidden="false" customHeight="false" outlineLevel="0" collapsed="false"/>
    <row r="750" s="2" customFormat="true" ht="15" hidden="false" customHeight="false" outlineLevel="0" collapsed="false"/>
    <row r="751" s="2" customFormat="true" ht="15" hidden="false" customHeight="false" outlineLevel="0" collapsed="false"/>
    <row r="752" s="2" customFormat="true" ht="15" hidden="false" customHeight="false" outlineLevel="0" collapsed="false"/>
    <row r="753" s="2" customFormat="true" ht="15" hidden="false" customHeight="false" outlineLevel="0" collapsed="false"/>
    <row r="754" s="2" customFormat="true" ht="15" hidden="false" customHeight="false" outlineLevel="0" collapsed="false"/>
    <row r="755" s="2" customFormat="true" ht="15" hidden="false" customHeight="false" outlineLevel="0" collapsed="false"/>
    <row r="756" s="2" customFormat="true" ht="15" hidden="false" customHeight="false" outlineLevel="0" collapsed="false"/>
    <row r="757" s="2" customFormat="true" ht="15" hidden="false" customHeight="false" outlineLevel="0" collapsed="false"/>
    <row r="758" s="2" customFormat="true" ht="15" hidden="false" customHeight="false" outlineLevel="0" collapsed="false"/>
    <row r="759" s="2" customFormat="true" ht="15" hidden="false" customHeight="false" outlineLevel="0" collapsed="false"/>
    <row r="760" s="2" customFormat="true" ht="15" hidden="false" customHeight="false" outlineLevel="0" collapsed="false"/>
    <row r="761" s="2" customFormat="true" ht="15" hidden="false" customHeight="false" outlineLevel="0" collapsed="false"/>
    <row r="762" s="2" customFormat="true" ht="15" hidden="false" customHeight="false" outlineLevel="0" collapsed="false"/>
    <row r="763" s="2" customFormat="true" ht="15" hidden="false" customHeight="false" outlineLevel="0" collapsed="false"/>
    <row r="764" s="2" customFormat="true" ht="15" hidden="false" customHeight="false" outlineLevel="0" collapsed="false"/>
    <row r="765" s="2" customFormat="true" ht="15" hidden="false" customHeight="false" outlineLevel="0" collapsed="false"/>
    <row r="766" s="2" customFormat="true" ht="15" hidden="false" customHeight="false" outlineLevel="0" collapsed="false"/>
    <row r="767" s="2" customFormat="true" ht="15" hidden="false" customHeight="false" outlineLevel="0" collapsed="false"/>
    <row r="768" s="2" customFormat="true" ht="15" hidden="false" customHeight="false" outlineLevel="0" collapsed="false"/>
    <row r="769" s="2" customFormat="true" ht="15" hidden="false" customHeight="false" outlineLevel="0" collapsed="false"/>
    <row r="770" s="2" customFormat="true" ht="15" hidden="false" customHeight="false" outlineLevel="0" collapsed="false"/>
    <row r="771" s="2" customFormat="true" ht="15" hidden="false" customHeight="false" outlineLevel="0" collapsed="false"/>
    <row r="772" s="2" customFormat="true" ht="15" hidden="false" customHeight="false" outlineLevel="0" collapsed="false"/>
    <row r="773" s="2" customFormat="true" ht="15" hidden="false" customHeight="false" outlineLevel="0" collapsed="false"/>
    <row r="774" s="2" customFormat="true" ht="15" hidden="false" customHeight="false" outlineLevel="0" collapsed="false"/>
    <row r="775" s="2" customFormat="true" ht="15" hidden="false" customHeight="false" outlineLevel="0" collapsed="false"/>
    <row r="776" s="2" customFormat="true" ht="15" hidden="false" customHeight="false" outlineLevel="0" collapsed="false"/>
    <row r="777" s="2" customFormat="true" ht="15" hidden="false" customHeight="false" outlineLevel="0" collapsed="false"/>
    <row r="778" s="2" customFormat="true" ht="15" hidden="false" customHeight="false" outlineLevel="0" collapsed="false"/>
    <row r="779" s="2" customFormat="true" ht="15" hidden="false" customHeight="false" outlineLevel="0" collapsed="false"/>
    <row r="780" s="2" customFormat="true" ht="15" hidden="false" customHeight="false" outlineLevel="0" collapsed="false"/>
    <row r="781" s="2" customFormat="true" ht="15" hidden="false" customHeight="false" outlineLevel="0" collapsed="false"/>
    <row r="782" s="2" customFormat="true" ht="15" hidden="false" customHeight="false" outlineLevel="0" collapsed="false"/>
    <row r="783" s="2" customFormat="true" ht="15" hidden="false" customHeight="false" outlineLevel="0" collapsed="false"/>
    <row r="784" s="2" customFormat="true" ht="15" hidden="false" customHeight="false" outlineLevel="0" collapsed="false"/>
    <row r="785" s="2" customFormat="true" ht="15" hidden="false" customHeight="false" outlineLevel="0" collapsed="false"/>
    <row r="786" s="2" customFormat="true" ht="15" hidden="false" customHeight="false" outlineLevel="0" collapsed="false"/>
    <row r="787" s="2" customFormat="true" ht="15" hidden="false" customHeight="false" outlineLevel="0" collapsed="false"/>
    <row r="788" s="2" customFormat="true" ht="15" hidden="false" customHeight="false" outlineLevel="0" collapsed="false"/>
    <row r="789" s="2" customFormat="true" ht="15" hidden="false" customHeight="false" outlineLevel="0" collapsed="false"/>
    <row r="790" s="2" customFormat="true" ht="15" hidden="false" customHeight="false" outlineLevel="0" collapsed="false"/>
    <row r="791" s="2" customFormat="true" ht="15" hidden="false" customHeight="false" outlineLevel="0" collapsed="false"/>
    <row r="792" s="2" customFormat="true" ht="15" hidden="false" customHeight="false" outlineLevel="0" collapsed="false"/>
    <row r="793" s="2" customFormat="true" ht="15" hidden="false" customHeight="false" outlineLevel="0" collapsed="false"/>
    <row r="794" s="2" customFormat="true" ht="15" hidden="false" customHeight="false" outlineLevel="0" collapsed="false"/>
    <row r="795" s="2" customFormat="true" ht="15" hidden="false" customHeight="false" outlineLevel="0" collapsed="false"/>
    <row r="796" s="2" customFormat="true" ht="15" hidden="false" customHeight="false" outlineLevel="0" collapsed="false"/>
    <row r="797" s="2" customFormat="true" ht="15" hidden="false" customHeight="false" outlineLevel="0" collapsed="false"/>
    <row r="798" s="2" customFormat="true" ht="15" hidden="false" customHeight="false" outlineLevel="0" collapsed="false"/>
    <row r="799" s="2" customFormat="true" ht="15" hidden="false" customHeight="false" outlineLevel="0" collapsed="false"/>
    <row r="800" s="2" customFormat="true" ht="15" hidden="false" customHeight="false" outlineLevel="0" collapsed="false"/>
    <row r="801" s="2" customFormat="true" ht="15" hidden="false" customHeight="false" outlineLevel="0" collapsed="false"/>
    <row r="802" s="2" customFormat="true" ht="15" hidden="false" customHeight="false" outlineLevel="0" collapsed="false"/>
    <row r="803" s="2" customFormat="true" ht="15" hidden="false" customHeight="false" outlineLevel="0" collapsed="false"/>
    <row r="804" s="2" customFormat="true" ht="15" hidden="false" customHeight="false" outlineLevel="0" collapsed="false"/>
    <row r="805" s="2" customFormat="true" ht="15" hidden="false" customHeight="false" outlineLevel="0" collapsed="false"/>
    <row r="806" s="2" customFormat="true" ht="15" hidden="false" customHeight="false" outlineLevel="0" collapsed="false"/>
    <row r="807" s="2" customFormat="true" ht="15" hidden="false" customHeight="false" outlineLevel="0" collapsed="false"/>
    <row r="808" s="2" customFormat="true" ht="15" hidden="false" customHeight="false" outlineLevel="0" collapsed="false"/>
    <row r="809" s="2" customFormat="true" ht="15" hidden="false" customHeight="false" outlineLevel="0" collapsed="false"/>
    <row r="810" s="2" customFormat="true" ht="15" hidden="false" customHeight="false" outlineLevel="0" collapsed="false"/>
    <row r="811" s="2" customFormat="true" ht="15" hidden="false" customHeight="false" outlineLevel="0" collapsed="false"/>
    <row r="812" s="2" customFormat="true" ht="15" hidden="false" customHeight="false" outlineLevel="0" collapsed="false"/>
    <row r="813" s="2" customFormat="true" ht="15" hidden="false" customHeight="false" outlineLevel="0" collapsed="false"/>
    <row r="814" s="2" customFormat="true" ht="15" hidden="false" customHeight="false" outlineLevel="0" collapsed="false"/>
    <row r="815" s="2" customFormat="true" ht="15" hidden="false" customHeight="false" outlineLevel="0" collapsed="false"/>
    <row r="816" s="2" customFormat="true" ht="15" hidden="false" customHeight="false" outlineLevel="0" collapsed="false"/>
    <row r="817" s="2" customFormat="true" ht="15" hidden="false" customHeight="false" outlineLevel="0" collapsed="false"/>
    <row r="818" s="2" customFormat="true" ht="15" hidden="false" customHeight="false" outlineLevel="0" collapsed="false"/>
    <row r="819" s="2" customFormat="true" ht="15" hidden="false" customHeight="false" outlineLevel="0" collapsed="false"/>
    <row r="820" s="2" customFormat="true" ht="15" hidden="false" customHeight="false" outlineLevel="0" collapsed="false"/>
    <row r="821" s="2" customFormat="true" ht="15" hidden="false" customHeight="false" outlineLevel="0" collapsed="false"/>
    <row r="822" s="2" customFormat="true" ht="15" hidden="false" customHeight="false" outlineLevel="0" collapsed="false"/>
    <row r="823" s="2" customFormat="true" ht="15" hidden="false" customHeight="false" outlineLevel="0" collapsed="false"/>
    <row r="824" s="2" customFormat="true" ht="15" hidden="false" customHeight="false" outlineLevel="0" collapsed="false"/>
    <row r="825" s="2" customFormat="true" ht="15" hidden="false" customHeight="false" outlineLevel="0" collapsed="false"/>
    <row r="826" s="2" customFormat="true" ht="15" hidden="false" customHeight="false" outlineLevel="0" collapsed="false"/>
    <row r="827" s="2" customFormat="true" ht="15" hidden="false" customHeight="false" outlineLevel="0" collapsed="false"/>
    <row r="828" s="2" customFormat="true" ht="15" hidden="false" customHeight="false" outlineLevel="0" collapsed="false"/>
    <row r="829" s="2" customFormat="true" ht="15" hidden="false" customHeight="false" outlineLevel="0" collapsed="false"/>
    <row r="830" s="2" customFormat="true" ht="15" hidden="false" customHeight="false" outlineLevel="0" collapsed="false"/>
    <row r="831" s="2" customFormat="true" ht="15" hidden="false" customHeight="false" outlineLevel="0" collapsed="false"/>
    <row r="832" s="2" customFormat="true" ht="15" hidden="false" customHeight="false" outlineLevel="0" collapsed="false"/>
    <row r="833" s="2" customFormat="true" ht="15" hidden="false" customHeight="false" outlineLevel="0" collapsed="false"/>
    <row r="834" s="2" customFormat="true" ht="15" hidden="false" customHeight="false" outlineLevel="0" collapsed="false"/>
    <row r="835" s="2" customFormat="true" ht="15" hidden="false" customHeight="false" outlineLevel="0" collapsed="false"/>
    <row r="836" s="2" customFormat="true" ht="15" hidden="false" customHeight="false" outlineLevel="0" collapsed="false"/>
    <row r="837" s="2" customFormat="true" ht="15" hidden="false" customHeight="false" outlineLevel="0" collapsed="false"/>
    <row r="838" s="2" customFormat="true" ht="15" hidden="false" customHeight="false" outlineLevel="0" collapsed="false"/>
    <row r="839" s="2" customFormat="true" ht="15" hidden="false" customHeight="false" outlineLevel="0" collapsed="false"/>
    <row r="840" s="2" customFormat="true" ht="15" hidden="false" customHeight="false" outlineLevel="0" collapsed="false"/>
    <row r="841" s="2" customFormat="true" ht="15" hidden="false" customHeight="false" outlineLevel="0" collapsed="false"/>
    <row r="842" s="2" customFormat="true" ht="15" hidden="false" customHeight="false" outlineLevel="0" collapsed="false"/>
    <row r="843" s="2" customFormat="true" ht="15" hidden="false" customHeight="false" outlineLevel="0" collapsed="false"/>
    <row r="844" s="2" customFormat="true" ht="15" hidden="false" customHeight="false" outlineLevel="0" collapsed="false"/>
    <row r="845" s="2" customFormat="true" ht="15" hidden="false" customHeight="false" outlineLevel="0" collapsed="false"/>
    <row r="846" s="2" customFormat="true" ht="15" hidden="false" customHeight="false" outlineLevel="0" collapsed="false"/>
    <row r="847" s="2" customFormat="true" ht="15" hidden="false" customHeight="false" outlineLevel="0" collapsed="false"/>
    <row r="848" s="2" customFormat="true" ht="15" hidden="false" customHeight="false" outlineLevel="0" collapsed="false"/>
    <row r="849" s="2" customFormat="true" ht="15" hidden="false" customHeight="false" outlineLevel="0" collapsed="false"/>
    <row r="850" s="2" customFormat="true" ht="15" hidden="false" customHeight="false" outlineLevel="0" collapsed="false"/>
    <row r="851" s="2" customFormat="true" ht="15" hidden="false" customHeight="false" outlineLevel="0" collapsed="false"/>
    <row r="852" s="2" customFormat="true" ht="15" hidden="false" customHeight="false" outlineLevel="0" collapsed="false"/>
    <row r="853" s="2" customFormat="true" ht="15" hidden="false" customHeight="false" outlineLevel="0" collapsed="false"/>
    <row r="854" s="2" customFormat="true" ht="15" hidden="false" customHeight="false" outlineLevel="0" collapsed="false"/>
    <row r="855" s="2" customFormat="true" ht="15" hidden="false" customHeight="false" outlineLevel="0" collapsed="false"/>
    <row r="856" s="2" customFormat="true" ht="15" hidden="false" customHeight="false" outlineLevel="0" collapsed="false"/>
    <row r="857" s="2" customFormat="true" ht="15" hidden="false" customHeight="false" outlineLevel="0" collapsed="false"/>
    <row r="858" s="2" customFormat="true" ht="15" hidden="false" customHeight="false" outlineLevel="0" collapsed="false"/>
    <row r="859" s="2" customFormat="true" ht="15" hidden="false" customHeight="false" outlineLevel="0" collapsed="false"/>
    <row r="860" s="2" customFormat="true" ht="15" hidden="false" customHeight="false" outlineLevel="0" collapsed="false"/>
    <row r="861" s="2" customFormat="true" ht="15" hidden="false" customHeight="false" outlineLevel="0" collapsed="false"/>
    <row r="862" s="2" customFormat="true" ht="15" hidden="false" customHeight="false" outlineLevel="0" collapsed="false"/>
    <row r="863" s="2" customFormat="true" ht="15" hidden="false" customHeight="false" outlineLevel="0" collapsed="false"/>
    <row r="864" s="2" customFormat="true" ht="15" hidden="false" customHeight="false" outlineLevel="0" collapsed="false"/>
    <row r="865" s="2" customFormat="true" ht="15" hidden="false" customHeight="false" outlineLevel="0" collapsed="false"/>
    <row r="866" s="2" customFormat="true" ht="15" hidden="false" customHeight="false" outlineLevel="0" collapsed="false"/>
    <row r="867" s="2" customFormat="true" ht="15" hidden="false" customHeight="false" outlineLevel="0" collapsed="false"/>
    <row r="868" s="2" customFormat="true" ht="15" hidden="false" customHeight="false" outlineLevel="0" collapsed="false"/>
    <row r="869" s="2" customFormat="true" ht="15" hidden="false" customHeight="false" outlineLevel="0" collapsed="false"/>
    <row r="870" s="2" customFormat="true" ht="15" hidden="false" customHeight="false" outlineLevel="0" collapsed="false"/>
    <row r="871" s="2" customFormat="true" ht="15" hidden="false" customHeight="false" outlineLevel="0" collapsed="false"/>
    <row r="872" s="2" customFormat="true" ht="15" hidden="false" customHeight="false" outlineLevel="0" collapsed="false"/>
    <row r="873" s="2" customFormat="true" ht="15" hidden="false" customHeight="false" outlineLevel="0" collapsed="false"/>
    <row r="874" s="2" customFormat="true" ht="15" hidden="false" customHeight="false" outlineLevel="0" collapsed="false"/>
    <row r="875" s="2" customFormat="true" ht="15" hidden="false" customHeight="false" outlineLevel="0" collapsed="false"/>
    <row r="876" s="2" customFormat="true" ht="15" hidden="false" customHeight="false" outlineLevel="0" collapsed="false"/>
    <row r="877" s="2" customFormat="true" ht="15" hidden="false" customHeight="false" outlineLevel="0" collapsed="false"/>
    <row r="878" s="2" customFormat="true" ht="15" hidden="false" customHeight="false" outlineLevel="0" collapsed="false"/>
    <row r="879" s="2" customFormat="true" ht="15" hidden="false" customHeight="false" outlineLevel="0" collapsed="false"/>
    <row r="880" s="2" customFormat="true" ht="15" hidden="false" customHeight="false" outlineLevel="0" collapsed="false"/>
    <row r="881" s="2" customFormat="true" ht="15" hidden="false" customHeight="false" outlineLevel="0" collapsed="false"/>
    <row r="882" s="2" customFormat="true" ht="15" hidden="false" customHeight="false" outlineLevel="0" collapsed="false"/>
    <row r="883" s="2" customFormat="true" ht="15" hidden="false" customHeight="false" outlineLevel="0" collapsed="false"/>
    <row r="884" s="2" customFormat="true" ht="15" hidden="false" customHeight="false" outlineLevel="0" collapsed="false"/>
    <row r="885" s="2" customFormat="true" ht="15" hidden="false" customHeight="false" outlineLevel="0" collapsed="false"/>
    <row r="886" s="2" customFormat="true" ht="15" hidden="false" customHeight="false" outlineLevel="0" collapsed="false"/>
    <row r="887" s="2" customFormat="true" ht="15" hidden="false" customHeight="false" outlineLevel="0" collapsed="false"/>
    <row r="888" s="2" customFormat="true" ht="15" hidden="false" customHeight="false" outlineLevel="0" collapsed="false"/>
    <row r="889" s="2" customFormat="true" ht="15" hidden="false" customHeight="false" outlineLevel="0" collapsed="false"/>
    <row r="890" s="2" customFormat="true" ht="15" hidden="false" customHeight="false" outlineLevel="0" collapsed="false"/>
    <row r="891" s="2" customFormat="true" ht="15" hidden="false" customHeight="false" outlineLevel="0" collapsed="false"/>
    <row r="892" s="2" customFormat="true" ht="15" hidden="false" customHeight="false" outlineLevel="0" collapsed="false"/>
    <row r="893" s="2" customFormat="true" ht="15" hidden="false" customHeight="false" outlineLevel="0" collapsed="false"/>
    <row r="894" s="2" customFormat="true" ht="15" hidden="false" customHeight="false" outlineLevel="0" collapsed="false"/>
    <row r="895" s="2" customFormat="true" ht="15" hidden="false" customHeight="false" outlineLevel="0" collapsed="false"/>
    <row r="896" s="2" customFormat="true" ht="15" hidden="false" customHeight="false" outlineLevel="0" collapsed="false"/>
    <row r="897" s="2" customFormat="true" ht="15" hidden="false" customHeight="false" outlineLevel="0" collapsed="false"/>
    <row r="898" s="2" customFormat="true" ht="15" hidden="false" customHeight="false" outlineLevel="0" collapsed="false"/>
    <row r="899" s="2" customFormat="true" ht="15" hidden="false" customHeight="false" outlineLevel="0" collapsed="false"/>
    <row r="900" s="2" customFormat="true" ht="15" hidden="false" customHeight="false" outlineLevel="0" collapsed="false"/>
    <row r="901" s="2" customFormat="true" ht="15" hidden="false" customHeight="false" outlineLevel="0" collapsed="false"/>
    <row r="902" s="2" customFormat="true" ht="15" hidden="false" customHeight="false" outlineLevel="0" collapsed="false"/>
    <row r="903" s="2" customFormat="true" ht="15" hidden="false" customHeight="false" outlineLevel="0" collapsed="false"/>
    <row r="904" s="2" customFormat="true" ht="15" hidden="false" customHeight="false" outlineLevel="0" collapsed="false"/>
    <row r="905" s="2" customFormat="true" ht="15" hidden="false" customHeight="false" outlineLevel="0" collapsed="false"/>
    <row r="906" s="2" customFormat="true" ht="15" hidden="false" customHeight="false" outlineLevel="0" collapsed="false"/>
    <row r="907" s="2" customFormat="true" ht="15" hidden="false" customHeight="false" outlineLevel="0" collapsed="false"/>
    <row r="908" s="2" customFormat="true" ht="15" hidden="false" customHeight="false" outlineLevel="0" collapsed="false"/>
    <row r="909" s="2" customFormat="true" ht="15" hidden="false" customHeight="false" outlineLevel="0" collapsed="false"/>
    <row r="910" s="2" customFormat="true" ht="15" hidden="false" customHeight="false" outlineLevel="0" collapsed="false"/>
    <row r="911" s="2" customFormat="true" ht="15" hidden="false" customHeight="false" outlineLevel="0" collapsed="false"/>
    <row r="912" s="2" customFormat="true" ht="15" hidden="false" customHeight="false" outlineLevel="0" collapsed="false"/>
    <row r="913" s="2" customFormat="true" ht="15" hidden="false" customHeight="false" outlineLevel="0" collapsed="false"/>
    <row r="914" s="2" customFormat="true" ht="15" hidden="false" customHeight="false" outlineLevel="0" collapsed="false"/>
    <row r="915" s="2" customFormat="true" ht="15" hidden="false" customHeight="false" outlineLevel="0" collapsed="false"/>
    <row r="916" s="2" customFormat="true" ht="15" hidden="false" customHeight="false" outlineLevel="0" collapsed="false"/>
    <row r="917" s="2" customFormat="true" ht="15" hidden="false" customHeight="false" outlineLevel="0" collapsed="false"/>
    <row r="918" s="2" customFormat="true" ht="15" hidden="false" customHeight="false" outlineLevel="0" collapsed="false"/>
    <row r="919" s="2" customFormat="true" ht="15" hidden="false" customHeight="false" outlineLevel="0" collapsed="false"/>
    <row r="920" s="2" customFormat="true" ht="15" hidden="false" customHeight="false" outlineLevel="0" collapsed="false"/>
    <row r="921" s="2" customFormat="true" ht="15" hidden="false" customHeight="false" outlineLevel="0" collapsed="false"/>
    <row r="922" s="2" customFormat="true" ht="15" hidden="false" customHeight="false" outlineLevel="0" collapsed="false"/>
    <row r="923" s="2" customFormat="true" ht="15" hidden="false" customHeight="false" outlineLevel="0" collapsed="false"/>
    <row r="924" s="2" customFormat="true" ht="15" hidden="false" customHeight="false" outlineLevel="0" collapsed="false"/>
    <row r="925" s="2" customFormat="true" ht="15" hidden="false" customHeight="false" outlineLevel="0" collapsed="false"/>
    <row r="926" s="2" customFormat="true" ht="15" hidden="false" customHeight="false" outlineLevel="0" collapsed="false"/>
    <row r="927" s="2" customFormat="true" ht="15" hidden="false" customHeight="false" outlineLevel="0" collapsed="false"/>
    <row r="928" s="2" customFormat="true" ht="15" hidden="false" customHeight="false" outlineLevel="0" collapsed="false"/>
    <row r="929" s="2" customFormat="true" ht="15" hidden="false" customHeight="false" outlineLevel="0" collapsed="false"/>
    <row r="930" s="2" customFormat="true" ht="15" hidden="false" customHeight="false" outlineLevel="0" collapsed="false"/>
    <row r="931" s="2" customFormat="true" ht="15" hidden="false" customHeight="false" outlineLevel="0" collapsed="false"/>
    <row r="932" s="2" customFormat="true" ht="15" hidden="false" customHeight="false" outlineLevel="0" collapsed="false"/>
    <row r="933" s="2" customFormat="true" ht="15" hidden="false" customHeight="false" outlineLevel="0" collapsed="false"/>
    <row r="934" s="2" customFormat="true" ht="15" hidden="false" customHeight="false" outlineLevel="0" collapsed="false"/>
    <row r="935" s="2" customFormat="true" ht="15" hidden="false" customHeight="false" outlineLevel="0" collapsed="false"/>
    <row r="936" s="2" customFormat="true" ht="15" hidden="false" customHeight="false" outlineLevel="0" collapsed="false"/>
    <row r="937" s="2" customFormat="true" ht="15" hidden="false" customHeight="false" outlineLevel="0" collapsed="false"/>
    <row r="938" s="2" customFormat="true" ht="15" hidden="false" customHeight="false" outlineLevel="0" collapsed="false"/>
    <row r="939" s="2" customFormat="true" ht="15" hidden="false" customHeight="false" outlineLevel="0" collapsed="false"/>
    <row r="940" s="2" customFormat="true" ht="15" hidden="false" customHeight="false" outlineLevel="0" collapsed="false"/>
    <row r="941" s="2" customFormat="true" ht="15" hidden="false" customHeight="false" outlineLevel="0" collapsed="false"/>
    <row r="942" s="2" customFormat="true" ht="15" hidden="false" customHeight="false" outlineLevel="0" collapsed="false"/>
    <row r="943" s="2" customFormat="true" ht="15" hidden="false" customHeight="false" outlineLevel="0" collapsed="false"/>
    <row r="944" s="2" customFormat="true" ht="15" hidden="false" customHeight="false" outlineLevel="0" collapsed="false"/>
    <row r="945" s="2" customFormat="true" ht="15" hidden="false" customHeight="false" outlineLevel="0" collapsed="false"/>
    <row r="946" s="2" customFormat="true" ht="15" hidden="false" customHeight="false" outlineLevel="0" collapsed="false"/>
    <row r="947" s="2" customFormat="true" ht="15" hidden="false" customHeight="false" outlineLevel="0" collapsed="false"/>
    <row r="948" s="2" customFormat="true" ht="15" hidden="false" customHeight="false" outlineLevel="0" collapsed="false"/>
    <row r="949" s="2" customFormat="true" ht="15" hidden="false" customHeight="false" outlineLevel="0" collapsed="false"/>
    <row r="950" s="2" customFormat="true" ht="15" hidden="false" customHeight="false" outlineLevel="0" collapsed="false"/>
    <row r="951" s="2" customFormat="true" ht="15" hidden="false" customHeight="false" outlineLevel="0" collapsed="false"/>
    <row r="952" s="2" customFormat="true" ht="15" hidden="false" customHeight="false" outlineLevel="0" collapsed="false"/>
    <row r="953" s="2" customFormat="true" ht="15" hidden="false" customHeight="false" outlineLevel="0" collapsed="false"/>
    <row r="954" s="2" customFormat="true" ht="15" hidden="false" customHeight="false" outlineLevel="0" collapsed="false"/>
    <row r="955" s="2" customFormat="true" ht="15" hidden="false" customHeight="false" outlineLevel="0" collapsed="false"/>
    <row r="956" s="2" customFormat="true" ht="15" hidden="false" customHeight="false" outlineLevel="0" collapsed="false"/>
    <row r="957" s="2" customFormat="true" ht="15" hidden="false" customHeight="false" outlineLevel="0" collapsed="false"/>
    <row r="958" s="2" customFormat="true" ht="15" hidden="false" customHeight="false" outlineLevel="0" collapsed="false"/>
    <row r="959" s="2" customFormat="true" ht="15" hidden="false" customHeight="false" outlineLevel="0" collapsed="false"/>
    <row r="960" s="2" customFormat="true" ht="15" hidden="false" customHeight="false" outlineLevel="0" collapsed="false"/>
    <row r="961" s="2" customFormat="true" ht="15" hidden="false" customHeight="false" outlineLevel="0" collapsed="false"/>
    <row r="962" s="2" customFormat="true" ht="15" hidden="false" customHeight="false" outlineLevel="0" collapsed="false"/>
    <row r="963" s="2" customFormat="true" ht="15" hidden="false" customHeight="false" outlineLevel="0" collapsed="false"/>
    <row r="964" s="2" customFormat="true" ht="15" hidden="false" customHeight="false" outlineLevel="0" collapsed="false"/>
    <row r="965" s="2" customFormat="true" ht="15" hidden="false" customHeight="false" outlineLevel="0" collapsed="false"/>
    <row r="966" s="2" customFormat="true" ht="15" hidden="false" customHeight="false" outlineLevel="0" collapsed="false"/>
    <row r="967" s="2" customFormat="true" ht="15" hidden="false" customHeight="false" outlineLevel="0" collapsed="false"/>
    <row r="968" s="2" customFormat="true" ht="15" hidden="false" customHeight="false" outlineLevel="0" collapsed="false"/>
    <row r="969" s="2" customFormat="true" ht="15" hidden="false" customHeight="false" outlineLevel="0" collapsed="false"/>
    <row r="970" s="2" customFormat="true" ht="15" hidden="false" customHeight="false" outlineLevel="0" collapsed="false"/>
    <row r="971" s="2" customFormat="true" ht="15" hidden="false" customHeight="false" outlineLevel="0" collapsed="false"/>
    <row r="972" s="2" customFormat="true" ht="15" hidden="false" customHeight="false" outlineLevel="0" collapsed="false"/>
    <row r="973" s="2" customFormat="true" ht="15" hidden="false" customHeight="false" outlineLevel="0" collapsed="false"/>
    <row r="974" s="2" customFormat="true" ht="15" hidden="false" customHeight="false" outlineLevel="0" collapsed="false"/>
    <row r="975" s="2" customFormat="true" ht="15" hidden="false" customHeight="false" outlineLevel="0" collapsed="false"/>
    <row r="976" s="2" customFormat="true" ht="15" hidden="false" customHeight="false" outlineLevel="0" collapsed="false"/>
    <row r="977" s="2" customFormat="true" ht="15" hidden="false" customHeight="false" outlineLevel="0" collapsed="false"/>
    <row r="978" s="2" customFormat="true" ht="15" hidden="false" customHeight="false" outlineLevel="0" collapsed="false"/>
    <row r="979" s="2" customFormat="true" ht="15" hidden="false" customHeight="false" outlineLevel="0" collapsed="false"/>
    <row r="980" s="2" customFormat="true" ht="15" hidden="false" customHeight="false" outlineLevel="0" collapsed="false"/>
    <row r="981" s="2" customFormat="true" ht="15" hidden="false" customHeight="false" outlineLevel="0" collapsed="false"/>
    <row r="982" s="2" customFormat="true" ht="15" hidden="false" customHeight="false" outlineLevel="0" collapsed="false"/>
    <row r="983" s="2" customFormat="true" ht="15" hidden="false" customHeight="false" outlineLevel="0" collapsed="false"/>
    <row r="984" s="2" customFormat="true" ht="15" hidden="false" customHeight="false" outlineLevel="0" collapsed="false"/>
    <row r="985" s="2" customFormat="true" ht="15" hidden="false" customHeight="false" outlineLevel="0" collapsed="false"/>
    <row r="986" s="2" customFormat="true" ht="15" hidden="false" customHeight="false" outlineLevel="0" collapsed="false"/>
    <row r="987" s="2" customFormat="true" ht="15" hidden="false" customHeight="false" outlineLevel="0" collapsed="false"/>
    <row r="988" s="2" customFormat="true" ht="15" hidden="false" customHeight="false" outlineLevel="0" collapsed="false"/>
    <row r="989" s="2" customFormat="true" ht="15" hidden="false" customHeight="false" outlineLevel="0" collapsed="false"/>
    <row r="990" s="2" customFormat="true" ht="15" hidden="false" customHeight="false" outlineLevel="0" collapsed="false"/>
    <row r="991" s="2" customFormat="true" ht="15" hidden="false" customHeight="false" outlineLevel="0" collapsed="false"/>
    <row r="992" s="2" customFormat="true" ht="15" hidden="false" customHeight="false" outlineLevel="0" collapsed="false"/>
    <row r="993" s="2" customFormat="true" ht="15" hidden="false" customHeight="false" outlineLevel="0" collapsed="false"/>
    <row r="994" s="2" customFormat="true" ht="15" hidden="false" customHeight="false" outlineLevel="0" collapsed="false"/>
    <row r="995" s="2" customFormat="true" ht="15" hidden="false" customHeight="false" outlineLevel="0" collapsed="false"/>
    <row r="996" s="2" customFormat="true" ht="15" hidden="false" customHeight="false" outlineLevel="0" collapsed="false"/>
    <row r="997" s="2" customFormat="true" ht="15" hidden="false" customHeight="false" outlineLevel="0" collapsed="false"/>
    <row r="998" s="2" customFormat="true" ht="15" hidden="false" customHeight="false" outlineLevel="0" collapsed="false"/>
    <row r="999" s="2" customFormat="true" ht="15" hidden="false" customHeight="false" outlineLevel="0" collapsed="false"/>
    <row r="1000" s="2" customFormat="true" ht="15" hidden="false" customHeight="false" outlineLevel="0" collapsed="false"/>
    <row r="1001" s="2" customFormat="true" ht="15" hidden="false" customHeight="false" outlineLevel="0" collapsed="false"/>
    <row r="1002" s="2" customFormat="true" ht="15" hidden="false" customHeight="false" outlineLevel="0" collapsed="false"/>
    <row r="1003" s="2" customFormat="true" ht="15" hidden="false" customHeight="false" outlineLevel="0" collapsed="false"/>
    <row r="1004" s="2" customFormat="true" ht="15" hidden="false" customHeight="false" outlineLevel="0" collapsed="false"/>
    <row r="1005" s="2" customFormat="true" ht="15" hidden="false" customHeight="false" outlineLevel="0" collapsed="false"/>
    <row r="1006" s="2" customFormat="true" ht="15" hidden="false" customHeight="false" outlineLevel="0" collapsed="false"/>
    <row r="1007" s="2" customFormat="true" ht="15" hidden="false" customHeight="false" outlineLevel="0" collapsed="false"/>
    <row r="1008" s="2" customFormat="true" ht="15" hidden="false" customHeight="false" outlineLevel="0" collapsed="false"/>
    <row r="1009" s="2" customFormat="true" ht="15" hidden="false" customHeight="false" outlineLevel="0" collapsed="false"/>
    <row r="1010" s="2" customFormat="true" ht="15" hidden="false" customHeight="false" outlineLevel="0" collapsed="false"/>
    <row r="1011" s="2" customFormat="true" ht="15" hidden="false" customHeight="false" outlineLevel="0" collapsed="false"/>
    <row r="1012" s="2" customFormat="true" ht="15" hidden="false" customHeight="false" outlineLevel="0" collapsed="false"/>
    <row r="1013" s="2" customFormat="true" ht="15" hidden="false" customHeight="false" outlineLevel="0" collapsed="false"/>
    <row r="1014" s="2" customFormat="true" ht="15" hidden="false" customHeight="false" outlineLevel="0" collapsed="false"/>
    <row r="1015" s="2" customFormat="true" ht="15" hidden="false" customHeight="false" outlineLevel="0" collapsed="false"/>
    <row r="1016" s="2" customFormat="true" ht="15" hidden="false" customHeight="false" outlineLevel="0" collapsed="false"/>
    <row r="1017" s="2" customFormat="true" ht="15" hidden="false" customHeight="false" outlineLevel="0" collapsed="false"/>
    <row r="1018" s="2" customFormat="true" ht="15" hidden="false" customHeight="false" outlineLevel="0" collapsed="false"/>
    <row r="1019" s="2" customFormat="true" ht="15" hidden="false" customHeight="false" outlineLevel="0" collapsed="false"/>
    <row r="1020" s="2" customFormat="true" ht="15" hidden="false" customHeight="false" outlineLevel="0" collapsed="false"/>
    <row r="1021" s="2" customFormat="true" ht="15" hidden="false" customHeight="false" outlineLevel="0" collapsed="false"/>
    <row r="1022" s="2" customFormat="true" ht="15" hidden="false" customHeight="false" outlineLevel="0" collapsed="false"/>
    <row r="1023" s="2" customFormat="true" ht="15" hidden="false" customHeight="false" outlineLevel="0" collapsed="false"/>
    <row r="1024" s="2" customFormat="true" ht="15" hidden="false" customHeight="false" outlineLevel="0" collapsed="false"/>
    <row r="1025" s="2" customFormat="true" ht="15" hidden="false" customHeight="false" outlineLevel="0" collapsed="false"/>
    <row r="1026" s="2" customFormat="true" ht="15" hidden="false" customHeight="false" outlineLevel="0" collapsed="false"/>
    <row r="1027" s="2" customFormat="true" ht="15" hidden="false" customHeight="false" outlineLevel="0" collapsed="false"/>
    <row r="1028" s="2" customFormat="true" ht="15" hidden="false" customHeight="false" outlineLevel="0" collapsed="false"/>
  </sheetData>
  <mergeCells count="4">
    <mergeCell ref="A1:M1"/>
    <mergeCell ref="A2:M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R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3" activeCellId="0" sqref="P13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3.43"/>
    <col collapsed="false" customWidth="true" hidden="false" outlineLevel="0" max="2" min="2" style="2" width="25.28"/>
    <col collapsed="false" customWidth="true" hidden="true" outlineLevel="0" max="3" min="3" style="2" width="0.57"/>
    <col collapsed="false" customWidth="true" hidden="false" outlineLevel="0" max="4" min="4" style="2" width="0.14"/>
    <col collapsed="false" customWidth="true" hidden="false" outlineLevel="0" max="12" min="5" style="2" width="10.71"/>
    <col collapsed="false" customWidth="true" hidden="false" outlineLevel="0" max="13" min="13" style="2" width="10"/>
    <col collapsed="false" customWidth="true" hidden="false" outlineLevel="0" max="15" min="14" style="2" width="10.43"/>
    <col collapsed="false" customWidth="false" hidden="false" outlineLevel="0" max="17" min="16" style="2" width="9.14"/>
    <col collapsed="false" customWidth="true" hidden="false" outlineLevel="0" max="18" min="18" style="2" width="10"/>
    <col collapsed="false" customWidth="false" hidden="false" outlineLevel="0" max="1024" min="19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220"/>
    </row>
    <row r="4" s="21" customFormat="true" ht="14.25" hidden="false" customHeight="false" outlineLevel="0" collapsed="false">
      <c r="A4" s="3" t="s">
        <v>314</v>
      </c>
      <c r="B4" s="15"/>
      <c r="C4" s="20" t="s">
        <v>315</v>
      </c>
      <c r="D4" s="20"/>
      <c r="E4" s="20" t="s">
        <v>32</v>
      </c>
      <c r="F4" s="20"/>
      <c r="G4" s="222" t="s">
        <v>3</v>
      </c>
      <c r="H4" s="222"/>
      <c r="I4" s="222" t="s">
        <v>4</v>
      </c>
      <c r="J4" s="222"/>
      <c r="K4" s="222" t="s">
        <v>5</v>
      </c>
      <c r="L4" s="222"/>
      <c r="M4" s="222" t="s">
        <v>6</v>
      </c>
      <c r="N4" s="222"/>
      <c r="O4" s="222" t="s">
        <v>7</v>
      </c>
      <c r="P4" s="113" t="n">
        <v>0.02</v>
      </c>
      <c r="Q4" s="114" t="n">
        <v>0.025</v>
      </c>
      <c r="R4" s="113" t="n">
        <v>0.03</v>
      </c>
    </row>
    <row r="5" customFormat="false" ht="15" hidden="false" customHeight="false" outlineLevel="0" collapsed="false">
      <c r="A5" s="7"/>
      <c r="B5" s="7"/>
      <c r="C5" s="146" t="s">
        <v>8</v>
      </c>
      <c r="D5" s="146" t="s">
        <v>9</v>
      </c>
      <c r="E5" s="76" t="s">
        <v>8</v>
      </c>
      <c r="F5" s="59" t="s">
        <v>9</v>
      </c>
      <c r="G5" s="76" t="s">
        <v>8</v>
      </c>
      <c r="H5" s="59" t="s">
        <v>9</v>
      </c>
      <c r="I5" s="76" t="s">
        <v>10</v>
      </c>
      <c r="J5" s="59" t="s">
        <v>9</v>
      </c>
      <c r="K5" s="76" t="s">
        <v>8</v>
      </c>
      <c r="L5" s="59" t="s">
        <v>9</v>
      </c>
      <c r="M5" s="76" t="s">
        <v>8</v>
      </c>
      <c r="N5" s="59" t="s">
        <v>9</v>
      </c>
      <c r="O5" s="146" t="s">
        <v>10</v>
      </c>
      <c r="P5" s="7"/>
      <c r="Q5" s="7"/>
      <c r="R5" s="7"/>
    </row>
    <row r="6" customFormat="false" ht="15" hidden="false" customHeight="false" outlineLevel="0" collapsed="false">
      <c r="A6" s="7" t="s">
        <v>316</v>
      </c>
      <c r="B6" s="7" t="s">
        <v>317</v>
      </c>
      <c r="C6" s="223" t="n">
        <v>6135</v>
      </c>
      <c r="D6" s="223" t="n">
        <v>6057.29</v>
      </c>
      <c r="E6" s="78" t="n">
        <v>6417</v>
      </c>
      <c r="F6" s="41" t="n">
        <v>6416.5</v>
      </c>
      <c r="G6" s="78" t="n">
        <v>6577</v>
      </c>
      <c r="H6" s="41" t="n">
        <v>6575</v>
      </c>
      <c r="I6" s="78" t="n">
        <v>6741</v>
      </c>
      <c r="J6" s="41" t="n">
        <v>6741</v>
      </c>
      <c r="K6" s="78" t="n">
        <v>9371</v>
      </c>
      <c r="L6" s="41" t="n">
        <v>3463.95</v>
      </c>
      <c r="M6" s="78" t="n">
        <v>9371</v>
      </c>
      <c r="N6" s="41"/>
      <c r="O6" s="42" t="n">
        <f aca="false">M6+2630</f>
        <v>12001</v>
      </c>
      <c r="P6" s="42" t="n">
        <f aca="false">O6</f>
        <v>12001</v>
      </c>
      <c r="Q6" s="42" t="n">
        <f aca="false">O6</f>
        <v>12001</v>
      </c>
      <c r="R6" s="42" t="n">
        <f aca="false">O6</f>
        <v>12001</v>
      </c>
    </row>
    <row r="7" customFormat="false" ht="15" hidden="false" customHeight="false" outlineLevel="0" collapsed="false">
      <c r="A7" s="7" t="s">
        <v>316</v>
      </c>
      <c r="B7" s="7" t="s">
        <v>318</v>
      </c>
      <c r="C7" s="223" t="n">
        <v>511</v>
      </c>
      <c r="D7" s="223" t="n">
        <v>0</v>
      </c>
      <c r="E7" s="78" t="n">
        <v>2143</v>
      </c>
      <c r="F7" s="41" t="n">
        <v>558.32</v>
      </c>
      <c r="G7" s="78" t="n">
        <v>2143</v>
      </c>
      <c r="H7" s="41" t="n">
        <v>572</v>
      </c>
      <c r="I7" s="78" t="n">
        <v>2252</v>
      </c>
      <c r="J7" s="41" t="n">
        <v>586.58</v>
      </c>
      <c r="K7" s="78" t="n">
        <v>2252</v>
      </c>
      <c r="L7" s="41" t="n">
        <v>6493.62</v>
      </c>
      <c r="M7" s="78" t="n">
        <v>5000</v>
      </c>
      <c r="N7" s="41"/>
      <c r="O7" s="42" t="n">
        <v>5000</v>
      </c>
      <c r="P7" s="42" t="n">
        <f aca="false">O7*P4+O7</f>
        <v>5100</v>
      </c>
      <c r="Q7" s="42" t="n">
        <f aca="false">P7*Q4+P7</f>
        <v>5227.5</v>
      </c>
      <c r="R7" s="42" t="n">
        <f aca="false">Q7*R4+Q7</f>
        <v>5384.325</v>
      </c>
    </row>
    <row r="8" customFormat="false" ht="15" hidden="false" customHeight="false" outlineLevel="0" collapsed="false">
      <c r="A8" s="7" t="s">
        <v>319</v>
      </c>
      <c r="B8" s="7" t="s">
        <v>320</v>
      </c>
      <c r="C8" s="223" t="n">
        <v>307</v>
      </c>
      <c r="D8" s="223" t="n">
        <v>990.94</v>
      </c>
      <c r="E8" s="78" t="n">
        <v>335</v>
      </c>
      <c r="F8" s="41"/>
      <c r="G8" s="78" t="n">
        <v>335</v>
      </c>
      <c r="H8" s="41" t="n">
        <v>0</v>
      </c>
      <c r="I8" s="78" t="n">
        <v>205</v>
      </c>
      <c r="J8" s="41" t="n">
        <v>0</v>
      </c>
      <c r="K8" s="78" t="n">
        <v>350</v>
      </c>
      <c r="L8" s="41" t="n">
        <v>0</v>
      </c>
      <c r="M8" s="78" t="n">
        <v>350</v>
      </c>
      <c r="N8" s="41"/>
      <c r="O8" s="42" t="n">
        <v>500</v>
      </c>
      <c r="P8" s="42" t="n">
        <f aca="false">(O8*P4)+O8</f>
        <v>510</v>
      </c>
      <c r="Q8" s="42" t="n">
        <f aca="false">(O8*Q4)+O8</f>
        <v>512.5</v>
      </c>
      <c r="R8" s="42" t="n">
        <f aca="false">(O8*R4)+O8</f>
        <v>515</v>
      </c>
    </row>
    <row r="9" customFormat="false" ht="15" hidden="false" customHeight="false" outlineLevel="0" collapsed="false">
      <c r="A9" s="7" t="s">
        <v>319</v>
      </c>
      <c r="B9" s="7" t="s">
        <v>321</v>
      </c>
      <c r="C9" s="223" t="n">
        <v>8691</v>
      </c>
      <c r="D9" s="223" t="n">
        <v>7747.75</v>
      </c>
      <c r="E9" s="78" t="n">
        <v>9323</v>
      </c>
      <c r="F9" s="41" t="n">
        <v>6201.02</v>
      </c>
      <c r="G9" s="78" t="n">
        <v>9323</v>
      </c>
      <c r="H9" s="41" t="n">
        <v>6321</v>
      </c>
      <c r="I9" s="78" t="n">
        <v>9795</v>
      </c>
      <c r="J9" s="41" t="n">
        <v>5496.11</v>
      </c>
      <c r="K9" s="78" t="n">
        <v>11000</v>
      </c>
      <c r="L9" s="41" t="n">
        <v>11534.74</v>
      </c>
      <c r="M9" s="78" t="n">
        <v>8000</v>
      </c>
      <c r="N9" s="41"/>
      <c r="O9" s="42" t="n">
        <v>8000</v>
      </c>
      <c r="P9" s="42" t="n">
        <f aca="false">(O9*P4)+O9</f>
        <v>8160</v>
      </c>
      <c r="Q9" s="42" t="n">
        <f aca="false">(O9*Q4)+O9</f>
        <v>8200</v>
      </c>
      <c r="R9" s="42" t="n">
        <f aca="false">(O9*R4)+O9</f>
        <v>8240</v>
      </c>
    </row>
    <row r="10" s="21" customFormat="true" ht="14.25" hidden="false" customHeight="false" outlineLevel="0" collapsed="false">
      <c r="A10" s="15" t="s">
        <v>46</v>
      </c>
      <c r="B10" s="15"/>
      <c r="C10" s="224"/>
      <c r="D10" s="224"/>
      <c r="E10" s="225" t="n">
        <f aca="false">SUM(E6:E9)</f>
        <v>18218</v>
      </c>
      <c r="F10" s="118" t="n">
        <f aca="false">SUM(F6:F9)</f>
        <v>13175.84</v>
      </c>
      <c r="G10" s="225" t="n">
        <f aca="false">SUM(G6:G9)</f>
        <v>18378</v>
      </c>
      <c r="H10" s="118" t="n">
        <f aca="false">SUM(H6:H9)</f>
        <v>13468</v>
      </c>
      <c r="I10" s="225" t="n">
        <f aca="false">SUM(I6:I9)</f>
        <v>18993</v>
      </c>
      <c r="J10" s="118" t="n">
        <f aca="false">SUM(J6:J9)</f>
        <v>12823.69</v>
      </c>
      <c r="K10" s="225" t="n">
        <f aca="false">SUM(K6:K9)</f>
        <v>22973</v>
      </c>
      <c r="L10" s="118" t="n">
        <f aca="false">SUM(L6:L9)</f>
        <v>21492.31</v>
      </c>
      <c r="M10" s="225" t="n">
        <f aca="false">SUM(M6:M9)</f>
        <v>22721</v>
      </c>
      <c r="N10" s="118" t="n">
        <f aca="false">SUM(N6:N9)</f>
        <v>0</v>
      </c>
      <c r="O10" s="226" t="n">
        <f aca="false">SUM(O6:O9)</f>
        <v>25501</v>
      </c>
      <c r="P10" s="226" t="n">
        <f aca="false">SUM(P6:P9)</f>
        <v>25771</v>
      </c>
      <c r="Q10" s="226" t="n">
        <f aca="false">SUM(Q6:Q9)</f>
        <v>25941</v>
      </c>
      <c r="R10" s="226" t="n">
        <f aca="false">SUM(R6:R9)</f>
        <v>26140.325</v>
      </c>
    </row>
    <row r="11" customFormat="false" ht="15" hidden="false" customHeight="false" outlineLevel="0" collapsed="false">
      <c r="A11" s="7" t="s">
        <v>322</v>
      </c>
      <c r="B11" s="7" t="s">
        <v>323</v>
      </c>
      <c r="C11" s="223" t="n">
        <v>1700</v>
      </c>
      <c r="D11" s="223" t="n">
        <v>1387.08</v>
      </c>
      <c r="E11" s="78" t="n">
        <v>1692</v>
      </c>
      <c r="F11" s="41" t="n">
        <v>2591.22</v>
      </c>
      <c r="G11" s="78" t="n">
        <v>2000</v>
      </c>
      <c r="H11" s="41" t="n">
        <v>2637</v>
      </c>
      <c r="I11" s="78" t="n">
        <v>2700</v>
      </c>
      <c r="J11" s="41" t="n">
        <v>0</v>
      </c>
      <c r="K11" s="78" t="n">
        <v>600</v>
      </c>
      <c r="L11" s="41" t="n">
        <v>2981.02</v>
      </c>
      <c r="M11" s="78" t="n">
        <v>600</v>
      </c>
      <c r="N11" s="41"/>
      <c r="O11" s="42" t="n">
        <v>2981.02</v>
      </c>
      <c r="P11" s="7"/>
      <c r="Q11" s="7"/>
      <c r="R11" s="7"/>
    </row>
    <row r="12" customFormat="false" ht="15" hidden="false" customHeight="false" outlineLevel="0" collapsed="false">
      <c r="A12" s="7" t="s">
        <v>324</v>
      </c>
      <c r="B12" s="7" t="s">
        <v>56</v>
      </c>
      <c r="C12" s="223" t="n">
        <v>50</v>
      </c>
      <c r="D12" s="223" t="n">
        <v>30.21</v>
      </c>
      <c r="E12" s="78" t="n">
        <v>25</v>
      </c>
      <c r="F12" s="41"/>
      <c r="G12" s="78" t="n">
        <v>10</v>
      </c>
      <c r="H12" s="41" t="n">
        <v>0</v>
      </c>
      <c r="I12" s="78" t="n">
        <v>10</v>
      </c>
      <c r="J12" s="41" t="n">
        <v>5.74</v>
      </c>
      <c r="K12" s="78" t="n">
        <v>20</v>
      </c>
      <c r="L12" s="41" t="n">
        <v>26.35</v>
      </c>
      <c r="M12" s="78" t="n">
        <v>20</v>
      </c>
      <c r="N12" s="41"/>
      <c r="O12" s="42" t="n">
        <v>25</v>
      </c>
      <c r="P12" s="7"/>
      <c r="Q12" s="7"/>
      <c r="R12" s="7"/>
    </row>
    <row r="13" customFormat="false" ht="15" hidden="false" customHeight="false" outlineLevel="0" collapsed="false">
      <c r="A13" s="7" t="s">
        <v>325</v>
      </c>
      <c r="B13" s="7" t="s">
        <v>186</v>
      </c>
      <c r="C13" s="223" t="n">
        <v>1000</v>
      </c>
      <c r="D13" s="223" t="n">
        <v>772</v>
      </c>
      <c r="E13" s="78" t="n">
        <v>950</v>
      </c>
      <c r="F13" s="41" t="n">
        <v>605</v>
      </c>
      <c r="G13" s="78" t="n">
        <v>1500</v>
      </c>
      <c r="H13" s="41" t="n">
        <v>850</v>
      </c>
      <c r="I13" s="78" t="n">
        <v>1500</v>
      </c>
      <c r="J13" s="41" t="n">
        <v>515</v>
      </c>
      <c r="K13" s="78" t="n">
        <v>1500</v>
      </c>
      <c r="L13" s="41" t="n">
        <v>560</v>
      </c>
      <c r="M13" s="78" t="n">
        <v>1500</v>
      </c>
      <c r="N13" s="41"/>
      <c r="O13" s="42" t="n">
        <v>2000</v>
      </c>
      <c r="P13" s="227"/>
      <c r="Q13" s="7"/>
      <c r="R13" s="7"/>
    </row>
    <row r="14" customFormat="false" ht="15" hidden="false" customHeight="false" outlineLevel="0" collapsed="false">
      <c r="A14" s="7" t="s">
        <v>326</v>
      </c>
      <c r="B14" s="7" t="s">
        <v>327</v>
      </c>
      <c r="C14" s="223" t="n">
        <v>3700</v>
      </c>
      <c r="D14" s="223" t="n">
        <v>3145</v>
      </c>
      <c r="E14" s="78" t="n">
        <v>7500</v>
      </c>
      <c r="F14" s="41" t="n">
        <v>1505</v>
      </c>
      <c r="G14" s="78" t="n">
        <v>7500</v>
      </c>
      <c r="H14" s="41" t="n">
        <v>675</v>
      </c>
      <c r="I14" s="78" t="n">
        <v>7261</v>
      </c>
      <c r="J14" s="41" t="n">
        <v>1070.5</v>
      </c>
      <c r="K14" s="78" t="n">
        <v>7500</v>
      </c>
      <c r="L14" s="41" t="n">
        <v>0</v>
      </c>
      <c r="M14" s="78" t="n">
        <v>7500</v>
      </c>
      <c r="N14" s="41"/>
      <c r="O14" s="42" t="n">
        <v>3500</v>
      </c>
      <c r="P14" s="227"/>
      <c r="Q14" s="7"/>
      <c r="R14" s="7"/>
    </row>
    <row r="15" customFormat="false" ht="15" hidden="false" customHeight="false" outlineLevel="0" collapsed="false">
      <c r="A15" s="7" t="s">
        <v>328</v>
      </c>
      <c r="B15" s="7" t="s">
        <v>329</v>
      </c>
      <c r="C15" s="223" t="n">
        <v>200</v>
      </c>
      <c r="D15" s="223" t="n">
        <v>431.09</v>
      </c>
      <c r="E15" s="78" t="n">
        <v>300</v>
      </c>
      <c r="F15" s="41" t="n">
        <v>115.52</v>
      </c>
      <c r="G15" s="78" t="n">
        <v>300</v>
      </c>
      <c r="H15" s="41" t="n">
        <v>0</v>
      </c>
      <c r="I15" s="78" t="n">
        <v>200</v>
      </c>
      <c r="J15" s="41" t="n">
        <v>0</v>
      </c>
      <c r="K15" s="78" t="n">
        <v>0</v>
      </c>
      <c r="L15" s="41" t="n">
        <v>0</v>
      </c>
      <c r="M15" s="78" t="n">
        <v>0</v>
      </c>
      <c r="N15" s="41"/>
      <c r="O15" s="42" t="s">
        <v>92</v>
      </c>
      <c r="P15" s="7"/>
      <c r="Q15" s="7"/>
      <c r="R15" s="7"/>
    </row>
    <row r="16" customFormat="false" ht="15" hidden="false" customHeight="false" outlineLevel="0" collapsed="false">
      <c r="A16" s="7" t="s">
        <v>330</v>
      </c>
      <c r="B16" s="7" t="s">
        <v>331</v>
      </c>
      <c r="C16" s="223" t="n">
        <v>10500</v>
      </c>
      <c r="D16" s="223" t="n">
        <v>8475</v>
      </c>
      <c r="E16" s="78" t="n">
        <v>8000</v>
      </c>
      <c r="F16" s="41" t="n">
        <v>5341.56</v>
      </c>
      <c r="G16" s="78" t="n">
        <v>8000</v>
      </c>
      <c r="H16" s="41" t="n">
        <v>7650</v>
      </c>
      <c r="I16" s="78" t="n">
        <v>8000</v>
      </c>
      <c r="J16" s="41" t="n">
        <v>3460</v>
      </c>
      <c r="K16" s="78" t="n">
        <v>8000</v>
      </c>
      <c r="L16" s="41" t="n">
        <v>6640</v>
      </c>
      <c r="M16" s="78" t="n">
        <v>8000</v>
      </c>
      <c r="N16" s="41"/>
      <c r="O16" s="42" t="n">
        <v>8000</v>
      </c>
      <c r="P16" s="7"/>
      <c r="Q16" s="7"/>
      <c r="R16" s="7"/>
    </row>
    <row r="17" customFormat="false" ht="15" hidden="false" customHeight="false" outlineLevel="0" collapsed="false">
      <c r="A17" s="7" t="s">
        <v>332</v>
      </c>
      <c r="B17" s="7" t="s">
        <v>62</v>
      </c>
      <c r="C17" s="223" t="n">
        <v>500</v>
      </c>
      <c r="D17" s="223" t="n">
        <v>203.43</v>
      </c>
      <c r="E17" s="78" t="n">
        <v>100</v>
      </c>
      <c r="F17" s="41"/>
      <c r="G17" s="78" t="n">
        <v>100</v>
      </c>
      <c r="H17" s="41" t="n">
        <v>0</v>
      </c>
      <c r="I17" s="78" t="n">
        <v>100</v>
      </c>
      <c r="J17" s="41" t="n">
        <v>0</v>
      </c>
      <c r="K17" s="78" t="n">
        <v>100</v>
      </c>
      <c r="L17" s="41" t="n">
        <v>27.99</v>
      </c>
      <c r="M17" s="78" t="n">
        <v>100</v>
      </c>
      <c r="N17" s="41"/>
      <c r="O17" s="42" t="n">
        <v>100</v>
      </c>
      <c r="P17" s="7"/>
      <c r="Q17" s="7"/>
      <c r="R17" s="7"/>
    </row>
    <row r="18" customFormat="false" ht="15" hidden="false" customHeight="false" outlineLevel="0" collapsed="false">
      <c r="A18" s="7" t="s">
        <v>333</v>
      </c>
      <c r="B18" s="7" t="s">
        <v>334</v>
      </c>
      <c r="C18" s="223" t="n">
        <v>1600</v>
      </c>
      <c r="D18" s="223" t="n">
        <v>1685.22</v>
      </c>
      <c r="E18" s="78" t="n">
        <v>2700</v>
      </c>
      <c r="F18" s="41" t="n">
        <v>1496.07</v>
      </c>
      <c r="G18" s="78" t="n">
        <v>2700</v>
      </c>
      <c r="H18" s="41" t="n">
        <v>1984</v>
      </c>
      <c r="I18" s="78" t="n">
        <v>2700</v>
      </c>
      <c r="J18" s="41" t="n">
        <v>3919.99</v>
      </c>
      <c r="K18" s="78" t="n">
        <v>2700</v>
      </c>
      <c r="L18" s="41" t="n">
        <v>1222.55</v>
      </c>
      <c r="M18" s="78" t="n">
        <v>2700</v>
      </c>
      <c r="N18" s="41"/>
      <c r="O18" s="42" t="n">
        <v>2700</v>
      </c>
      <c r="P18" s="7"/>
      <c r="Q18" s="7"/>
      <c r="R18" s="7"/>
    </row>
    <row r="19" customFormat="false" ht="15" hidden="false" customHeight="false" outlineLevel="0" collapsed="false">
      <c r="A19" s="7" t="s">
        <v>335</v>
      </c>
      <c r="B19" s="7" t="s">
        <v>336</v>
      </c>
      <c r="C19" s="223" t="n">
        <v>1500</v>
      </c>
      <c r="D19" s="223" t="n">
        <v>187.3</v>
      </c>
      <c r="E19" s="78" t="n">
        <v>250</v>
      </c>
      <c r="F19" s="41" t="n">
        <v>234.18</v>
      </c>
      <c r="G19" s="78" t="n">
        <v>500</v>
      </c>
      <c r="H19" s="41" t="n">
        <v>75</v>
      </c>
      <c r="I19" s="78" t="n">
        <v>500</v>
      </c>
      <c r="J19" s="41" t="n">
        <v>985.13</v>
      </c>
      <c r="K19" s="78" t="n">
        <v>1000</v>
      </c>
      <c r="L19" s="41" t="n">
        <v>1480.48</v>
      </c>
      <c r="M19" s="78" t="n">
        <v>1000</v>
      </c>
      <c r="N19" s="41"/>
      <c r="O19" s="42" t="n">
        <v>1000</v>
      </c>
      <c r="P19" s="7"/>
      <c r="Q19" s="7"/>
      <c r="R19" s="7"/>
    </row>
    <row r="20" customFormat="false" ht="15" hidden="false" customHeight="false" outlineLevel="0" collapsed="false">
      <c r="A20" s="7" t="s">
        <v>337</v>
      </c>
      <c r="B20" s="7" t="s">
        <v>88</v>
      </c>
      <c r="C20" s="223" t="n">
        <v>2500</v>
      </c>
      <c r="D20" s="223" t="n">
        <v>2075</v>
      </c>
      <c r="E20" s="78" t="n">
        <v>2500</v>
      </c>
      <c r="F20" s="41" t="n">
        <v>2280</v>
      </c>
      <c r="G20" s="78" t="n">
        <v>2300</v>
      </c>
      <c r="H20" s="41" t="n">
        <v>2348</v>
      </c>
      <c r="I20" s="78" t="n">
        <v>2500</v>
      </c>
      <c r="J20" s="41" t="n">
        <v>2604</v>
      </c>
      <c r="K20" s="78" t="n">
        <v>2500</v>
      </c>
      <c r="L20" s="41" t="n">
        <v>2563</v>
      </c>
      <c r="M20" s="78" t="n">
        <v>2500</v>
      </c>
      <c r="N20" s="41"/>
      <c r="O20" s="42" t="n">
        <v>2600</v>
      </c>
      <c r="P20" s="7"/>
      <c r="Q20" s="7"/>
      <c r="R20" s="7"/>
    </row>
    <row r="21" customFormat="false" ht="15" hidden="false" customHeight="false" outlineLevel="0" collapsed="false">
      <c r="A21" s="7" t="s">
        <v>338</v>
      </c>
      <c r="B21" s="7" t="s">
        <v>288</v>
      </c>
      <c r="C21" s="223" t="n">
        <v>300</v>
      </c>
      <c r="D21" s="223" t="n">
        <v>0</v>
      </c>
      <c r="E21" s="78" t="n">
        <v>100</v>
      </c>
      <c r="F21" s="41"/>
      <c r="G21" s="78" t="n">
        <v>100</v>
      </c>
      <c r="H21" s="41" t="n">
        <v>0</v>
      </c>
      <c r="I21" s="78" t="n">
        <v>100</v>
      </c>
      <c r="J21" s="41" t="n">
        <v>0</v>
      </c>
      <c r="K21" s="78" t="n">
        <v>100</v>
      </c>
      <c r="L21" s="41" t="n">
        <v>0</v>
      </c>
      <c r="M21" s="78" t="n">
        <v>100</v>
      </c>
      <c r="N21" s="41"/>
      <c r="O21" s="42" t="n">
        <v>100</v>
      </c>
      <c r="P21" s="7"/>
      <c r="Q21" s="7"/>
      <c r="R21" s="7"/>
    </row>
    <row r="22" customFormat="false" ht="15" hidden="false" customHeight="false" outlineLevel="0" collapsed="false">
      <c r="A22" s="7" t="s">
        <v>339</v>
      </c>
      <c r="B22" s="7" t="s">
        <v>176</v>
      </c>
      <c r="C22" s="223" t="n">
        <v>1600</v>
      </c>
      <c r="D22" s="223" t="n">
        <v>162.55</v>
      </c>
      <c r="E22" s="78" t="n">
        <v>1500</v>
      </c>
      <c r="F22" s="41" t="n">
        <v>405.49</v>
      </c>
      <c r="G22" s="78" t="n">
        <v>1500</v>
      </c>
      <c r="H22" s="41" t="n">
        <v>0</v>
      </c>
      <c r="I22" s="78" t="n">
        <v>1500</v>
      </c>
      <c r="J22" s="41" t="n">
        <v>2727.9</v>
      </c>
      <c r="K22" s="78" t="n">
        <v>1500</v>
      </c>
      <c r="L22" s="41" t="n">
        <v>3881.44</v>
      </c>
      <c r="M22" s="78" t="n">
        <v>1500</v>
      </c>
      <c r="N22" s="41"/>
      <c r="O22" s="42" t="n">
        <v>2000</v>
      </c>
      <c r="P22" s="7"/>
      <c r="Q22" s="7"/>
      <c r="R22" s="7"/>
    </row>
    <row r="23" customFormat="false" ht="15" hidden="false" customHeight="false" outlineLevel="0" collapsed="false">
      <c r="A23" s="7" t="s">
        <v>340</v>
      </c>
      <c r="B23" s="7" t="s">
        <v>341</v>
      </c>
      <c r="C23" s="223" t="n">
        <v>2656</v>
      </c>
      <c r="D23" s="223" t="n">
        <v>1938.82</v>
      </c>
      <c r="E23" s="78" t="n">
        <v>1750</v>
      </c>
      <c r="F23" s="41" t="n">
        <v>853.53</v>
      </c>
      <c r="G23" s="78" t="n">
        <v>1800</v>
      </c>
      <c r="H23" s="41" t="n">
        <v>1984</v>
      </c>
      <c r="I23" s="78" t="n">
        <v>1600</v>
      </c>
      <c r="J23" s="41" t="n">
        <v>1324.73</v>
      </c>
      <c r="K23" s="78" t="n">
        <v>1600</v>
      </c>
      <c r="L23" s="41" t="n">
        <v>2124.42</v>
      </c>
      <c r="M23" s="78" t="n">
        <v>1600</v>
      </c>
      <c r="N23" s="41"/>
      <c r="O23" s="42" t="n">
        <v>2000</v>
      </c>
      <c r="P23" s="7"/>
      <c r="Q23" s="7"/>
      <c r="R23" s="7"/>
    </row>
    <row r="24" s="21" customFormat="true" ht="14.25" hidden="false" customHeight="false" outlineLevel="0" collapsed="false">
      <c r="A24" s="15" t="s">
        <v>67</v>
      </c>
      <c r="B24" s="15"/>
      <c r="C24" s="224"/>
      <c r="D24" s="224"/>
      <c r="E24" s="225" t="n">
        <f aca="false">SUM(E11:E23)</f>
        <v>27367</v>
      </c>
      <c r="F24" s="118" t="n">
        <f aca="false">SUM(F11:F23)</f>
        <v>15427.57</v>
      </c>
      <c r="G24" s="225" t="n">
        <f aca="false">SUM(G11:G23)</f>
        <v>28310</v>
      </c>
      <c r="H24" s="118" t="n">
        <f aca="false">SUM(H11:H23)</f>
        <v>18203</v>
      </c>
      <c r="I24" s="225" t="n">
        <f aca="false">SUM(I11:I23)</f>
        <v>28671</v>
      </c>
      <c r="J24" s="118" t="n">
        <f aca="false">SUM(J11:J23)</f>
        <v>16612.99</v>
      </c>
      <c r="K24" s="225" t="n">
        <f aca="false">SUM(K11:K23)</f>
        <v>27120</v>
      </c>
      <c r="L24" s="118" t="n">
        <f aca="false">SUM(L11:L23)</f>
        <v>21507.25</v>
      </c>
      <c r="M24" s="225" t="n">
        <f aca="false">SUM(M11:M23)</f>
        <v>27120</v>
      </c>
      <c r="N24" s="118" t="n">
        <f aca="false">SUM(N11:N23)</f>
        <v>0</v>
      </c>
      <c r="O24" s="119" t="n">
        <f aca="false">SUM(O11:O23)</f>
        <v>27006.02</v>
      </c>
      <c r="P24" s="119" t="n">
        <f aca="false">O24</f>
        <v>27006.02</v>
      </c>
      <c r="Q24" s="119" t="n">
        <f aca="false">P24</f>
        <v>27006.02</v>
      </c>
      <c r="R24" s="119" t="n">
        <f aca="false">Q24</f>
        <v>27006.02</v>
      </c>
    </row>
    <row r="25" s="21" customFormat="true" ht="14.25" hidden="false" customHeight="false" outlineLevel="0" collapsed="false">
      <c r="A25" s="15" t="s">
        <v>12</v>
      </c>
      <c r="B25" s="15"/>
      <c r="C25" s="228" t="n">
        <f aca="false">SUM(C6:C23)</f>
        <v>43450</v>
      </c>
      <c r="D25" s="228" t="n">
        <f aca="false">SUM(D6:D23)</f>
        <v>35288.68</v>
      </c>
      <c r="E25" s="225" t="n">
        <f aca="false">E10+E24</f>
        <v>45585</v>
      </c>
      <c r="F25" s="118" t="n">
        <f aca="false">F10+F24</f>
        <v>28603.41</v>
      </c>
      <c r="G25" s="225" t="n">
        <f aca="false">G10+G24</f>
        <v>46688</v>
      </c>
      <c r="H25" s="118" t="n">
        <f aca="false">H10+H24</f>
        <v>31671</v>
      </c>
      <c r="I25" s="225" t="n">
        <f aca="false">I10+I24</f>
        <v>47664</v>
      </c>
      <c r="J25" s="118" t="n">
        <f aca="false">J10+J24</f>
        <v>29436.68</v>
      </c>
      <c r="K25" s="225" t="n">
        <f aca="false">K10+K24</f>
        <v>50093</v>
      </c>
      <c r="L25" s="118" t="n">
        <f aca="false">L10+L24</f>
        <v>42999.56</v>
      </c>
      <c r="M25" s="225" t="n">
        <f aca="false">M10+M24</f>
        <v>49841</v>
      </c>
      <c r="N25" s="118" t="n">
        <f aca="false">N10+N24</f>
        <v>0</v>
      </c>
      <c r="O25" s="119" t="n">
        <f aca="false">O10+O24</f>
        <v>52507.02</v>
      </c>
      <c r="P25" s="119" t="n">
        <f aca="false">P10+P24</f>
        <v>52777.02</v>
      </c>
      <c r="Q25" s="119" t="n">
        <f aca="false">Q10+Q24</f>
        <v>52947.02</v>
      </c>
      <c r="R25" s="119" t="n">
        <f aca="false">R10+R24</f>
        <v>53146.345</v>
      </c>
    </row>
    <row r="26" customFormat="false" ht="15" hidden="false" customHeight="false" outlineLevel="0" collapsed="false">
      <c r="B26" s="200" t="s">
        <v>342</v>
      </c>
      <c r="M26" s="93" t="s">
        <v>343</v>
      </c>
      <c r="O26" s="220" t="n">
        <f aca="false">O25-25000</f>
        <v>27507.02</v>
      </c>
      <c r="P26" s="220" t="n">
        <f aca="false">P25-25000</f>
        <v>27777.02</v>
      </c>
      <c r="Q26" s="220" t="n">
        <f aca="false">Q25-25000</f>
        <v>27947.02</v>
      </c>
      <c r="R26" s="220" t="n">
        <f aca="false">R25-25000</f>
        <v>28146.345</v>
      </c>
    </row>
    <row r="27" customFormat="false" ht="15" hidden="false" customHeight="false" outlineLevel="0" collapsed="false">
      <c r="B27" s="200"/>
      <c r="N27" s="127"/>
    </row>
    <row r="28" customFormat="false" ht="15" hidden="false" customHeight="false" outlineLevel="0" collapsed="false">
      <c r="A28" s="201"/>
      <c r="M28" s="127"/>
    </row>
    <row r="29" customFormat="false" ht="15" hidden="false" customHeight="false" outlineLevel="0" collapsed="false">
      <c r="A29" s="136"/>
    </row>
    <row r="30" customFormat="false" ht="15" hidden="false" customHeight="false" outlineLevel="0" collapsed="false">
      <c r="A30" s="136"/>
    </row>
  </sheetData>
  <mergeCells count="8">
    <mergeCell ref="A1:M1"/>
    <mergeCell ref="A2:M2"/>
    <mergeCell ref="C4:D4"/>
    <mergeCell ref="E4:F4"/>
    <mergeCell ref="G4:H4"/>
    <mergeCell ref="I4:J4"/>
    <mergeCell ref="K4:L4"/>
    <mergeCell ref="M4:N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G13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E19" activeCellId="0" sqref="E19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1.71"/>
    <col collapsed="false" customWidth="true" hidden="false" outlineLevel="0" max="2" min="2" style="2" width="24.85"/>
    <col collapsed="false" customWidth="true" hidden="false" outlineLevel="0" max="13" min="3" style="2" width="9.7"/>
    <col collapsed="false" customWidth="false" hidden="false" outlineLevel="0" max="1024" min="14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71"/>
    </row>
    <row r="2" customFormat="false" ht="15" hidden="false" customHeight="false" outlineLevel="0" collapsed="false">
      <c r="A2" s="1" t="s">
        <v>344</v>
      </c>
      <c r="B2" s="1"/>
      <c r="C2" s="1"/>
      <c r="D2" s="71"/>
    </row>
    <row r="4" s="21" customFormat="true" ht="14.25" hidden="false" customHeight="false" outlineLevel="0" collapsed="false">
      <c r="A4" s="15" t="s">
        <v>345</v>
      </c>
      <c r="B4" s="15"/>
      <c r="C4" s="20" t="s">
        <v>25</v>
      </c>
      <c r="D4" s="20"/>
      <c r="E4" s="20" t="s">
        <v>26</v>
      </c>
      <c r="F4" s="20"/>
      <c r="G4" s="15" t="s">
        <v>27</v>
      </c>
    </row>
    <row r="5" customFormat="false" ht="15" hidden="false" customHeight="false" outlineLevel="0" collapsed="false">
      <c r="A5" s="7"/>
      <c r="B5" s="7"/>
      <c r="C5" s="229" t="s">
        <v>8</v>
      </c>
      <c r="D5" s="59" t="s">
        <v>9</v>
      </c>
      <c r="E5" s="229" t="s">
        <v>8</v>
      </c>
      <c r="F5" s="59" t="s">
        <v>9</v>
      </c>
      <c r="G5" s="7" t="s">
        <v>10</v>
      </c>
    </row>
    <row r="6" customFormat="false" ht="15" hidden="false" customHeight="false" outlineLevel="0" collapsed="false">
      <c r="A6" s="7" t="s">
        <v>346</v>
      </c>
      <c r="B6" s="7" t="s">
        <v>161</v>
      </c>
      <c r="C6" s="230" t="n">
        <v>2000</v>
      </c>
      <c r="D6" s="41" t="n">
        <v>2000</v>
      </c>
      <c r="E6" s="230" t="n">
        <v>2000</v>
      </c>
      <c r="F6" s="41"/>
      <c r="G6" s="42" t="n">
        <v>2000</v>
      </c>
    </row>
    <row r="7" s="21" customFormat="true" ht="14.25" hidden="false" customHeight="false" outlineLevel="0" collapsed="false">
      <c r="A7" s="15" t="s">
        <v>347</v>
      </c>
      <c r="B7" s="15"/>
      <c r="C7" s="231" t="n">
        <f aca="false">C6</f>
        <v>2000</v>
      </c>
      <c r="D7" s="87" t="n">
        <f aca="false">D6</f>
        <v>2000</v>
      </c>
      <c r="E7" s="231" t="n">
        <f aca="false">E6</f>
        <v>2000</v>
      </c>
      <c r="F7" s="87" t="n">
        <f aca="false">F6</f>
        <v>0</v>
      </c>
      <c r="G7" s="87" t="n">
        <f aca="false">G6</f>
        <v>2000</v>
      </c>
    </row>
    <row r="8" customFormat="false" ht="15" hidden="false" customHeight="false" outlineLevel="0" collapsed="false">
      <c r="A8" s="7" t="s">
        <v>348</v>
      </c>
      <c r="B8" s="7" t="s">
        <v>48</v>
      </c>
      <c r="C8" s="230" t="n">
        <v>250</v>
      </c>
      <c r="D8" s="41" t="n">
        <v>0</v>
      </c>
      <c r="E8" s="230" t="n">
        <v>250</v>
      </c>
      <c r="F8" s="41"/>
      <c r="G8" s="42" t="n">
        <v>250</v>
      </c>
    </row>
    <row r="9" customFormat="false" ht="15" hidden="false" customHeight="false" outlineLevel="0" collapsed="false">
      <c r="A9" s="7" t="s">
        <v>349</v>
      </c>
      <c r="B9" s="7" t="s">
        <v>350</v>
      </c>
      <c r="C9" s="230"/>
      <c r="D9" s="41" t="n">
        <v>1365.78</v>
      </c>
      <c r="E9" s="230"/>
      <c r="F9" s="41"/>
      <c r="G9" s="42" t="n">
        <v>1500</v>
      </c>
    </row>
    <row r="10" customFormat="false" ht="15" hidden="false" customHeight="false" outlineLevel="0" collapsed="false">
      <c r="A10" s="7" t="s">
        <v>351</v>
      </c>
      <c r="B10" s="7" t="s">
        <v>352</v>
      </c>
      <c r="C10" s="230" t="n">
        <v>0</v>
      </c>
      <c r="D10" s="41" t="n">
        <v>59.78</v>
      </c>
      <c r="E10" s="230"/>
      <c r="F10" s="41"/>
      <c r="G10" s="42" t="n">
        <v>500</v>
      </c>
    </row>
    <row r="11" customFormat="false" ht="15" hidden="false" customHeight="false" outlineLevel="0" collapsed="false">
      <c r="A11" s="7" t="s">
        <v>353</v>
      </c>
      <c r="B11" s="7" t="s">
        <v>352</v>
      </c>
      <c r="C11" s="230" t="n">
        <v>1975</v>
      </c>
      <c r="D11" s="41" t="n">
        <v>89.8</v>
      </c>
      <c r="E11" s="230" t="n">
        <v>1975</v>
      </c>
      <c r="F11" s="41"/>
      <c r="G11" s="42"/>
    </row>
    <row r="12" s="21" customFormat="true" ht="14.25" hidden="false" customHeight="false" outlineLevel="0" collapsed="false">
      <c r="A12" s="15" t="s">
        <v>67</v>
      </c>
      <c r="B12" s="15"/>
      <c r="C12" s="231" t="n">
        <f aca="false">SUM(C8:C11)</f>
        <v>2225</v>
      </c>
      <c r="D12" s="87" t="n">
        <f aca="false">SUM(D8:D11)</f>
        <v>1515.36</v>
      </c>
      <c r="E12" s="231" t="n">
        <f aca="false">SUM(E8:E11)</f>
        <v>2225</v>
      </c>
      <c r="F12" s="87" t="n">
        <f aca="false">SUM(F8:F11)</f>
        <v>0</v>
      </c>
      <c r="G12" s="88" t="n">
        <f aca="false">SUM(G8:G11)</f>
        <v>2250</v>
      </c>
    </row>
    <row r="13" customFormat="false" ht="15" hidden="false" customHeight="false" outlineLevel="0" collapsed="false">
      <c r="A13" s="15" t="s">
        <v>12</v>
      </c>
      <c r="B13" s="15"/>
      <c r="C13" s="232" t="n">
        <f aca="false">C7+C12</f>
        <v>4225</v>
      </c>
      <c r="D13" s="168" t="n">
        <f aca="false">D7+D12</f>
        <v>3515.36</v>
      </c>
      <c r="E13" s="232" t="n">
        <f aca="false">E7+E12</f>
        <v>4225</v>
      </c>
      <c r="F13" s="168" t="n">
        <f aca="false">F7+F12</f>
        <v>0</v>
      </c>
      <c r="G13" s="169" t="n">
        <f aca="false">G7+G12</f>
        <v>4250</v>
      </c>
    </row>
  </sheetData>
  <mergeCells count="4">
    <mergeCell ref="A1:C1"/>
    <mergeCell ref="A2:C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G13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7" activeCellId="0" sqref="A7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1.71"/>
    <col collapsed="false" customWidth="true" hidden="false" outlineLevel="0" max="2" min="2" style="2" width="24.85"/>
    <col collapsed="false" customWidth="true" hidden="false" outlineLevel="0" max="13" min="3" style="2" width="9.7"/>
    <col collapsed="false" customWidth="false" hidden="false" outlineLevel="0" max="1024" min="14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71"/>
    </row>
    <row r="2" customFormat="false" ht="15" hidden="false" customHeight="false" outlineLevel="0" collapsed="false">
      <c r="A2" s="1" t="s">
        <v>344</v>
      </c>
      <c r="B2" s="1"/>
      <c r="C2" s="1"/>
      <c r="D2" s="71"/>
    </row>
    <row r="4" s="21" customFormat="true" ht="14.25" hidden="false" customHeight="false" outlineLevel="0" collapsed="false">
      <c r="A4" s="15" t="s">
        <v>354</v>
      </c>
      <c r="B4" s="15"/>
      <c r="C4" s="20" t="s">
        <v>25</v>
      </c>
      <c r="D4" s="20"/>
      <c r="E4" s="20" t="s">
        <v>26</v>
      </c>
      <c r="F4" s="20"/>
      <c r="G4" s="15" t="s">
        <v>27</v>
      </c>
    </row>
    <row r="5" customFormat="false" ht="15" hidden="false" customHeight="false" outlineLevel="0" collapsed="false">
      <c r="A5" s="7"/>
      <c r="B5" s="7"/>
      <c r="C5" s="229" t="s">
        <v>8</v>
      </c>
      <c r="D5" s="59" t="s">
        <v>9</v>
      </c>
      <c r="E5" s="229" t="s">
        <v>8</v>
      </c>
      <c r="F5" s="59" t="s">
        <v>9</v>
      </c>
      <c r="G5" s="7" t="s">
        <v>10</v>
      </c>
    </row>
    <row r="6" customFormat="false" ht="15" hidden="false" customHeight="false" outlineLevel="0" collapsed="false">
      <c r="A6" s="7" t="s">
        <v>355</v>
      </c>
      <c r="B6" s="7" t="s">
        <v>161</v>
      </c>
      <c r="C6" s="230" t="n">
        <v>1600</v>
      </c>
      <c r="D6" s="41" t="n">
        <v>1825</v>
      </c>
      <c r="E6" s="230" t="n">
        <v>2000</v>
      </c>
      <c r="F6" s="41"/>
      <c r="G6" s="42" t="n">
        <v>2000</v>
      </c>
    </row>
    <row r="7" customFormat="false" ht="15" hidden="false" customHeight="false" outlineLevel="0" collapsed="false">
      <c r="A7" s="7" t="s">
        <v>356</v>
      </c>
      <c r="B7" s="7"/>
      <c r="C7" s="230"/>
      <c r="D7" s="41"/>
      <c r="E7" s="230"/>
      <c r="F7" s="41"/>
      <c r="G7" s="42"/>
    </row>
    <row r="8" customFormat="false" ht="15" hidden="false" customHeight="false" outlineLevel="0" collapsed="false">
      <c r="A8" s="7" t="s">
        <v>357</v>
      </c>
      <c r="B8" s="7" t="s">
        <v>48</v>
      </c>
      <c r="C8" s="230" t="n">
        <v>800</v>
      </c>
      <c r="D8" s="41" t="n">
        <v>0</v>
      </c>
      <c r="E8" s="230" t="n">
        <v>500</v>
      </c>
      <c r="F8" s="41"/>
      <c r="G8" s="42" t="n">
        <v>500</v>
      </c>
    </row>
    <row r="9" customFormat="false" ht="15" hidden="false" customHeight="false" outlineLevel="0" collapsed="false">
      <c r="A9" s="7" t="s">
        <v>358</v>
      </c>
      <c r="B9" s="7" t="s">
        <v>359</v>
      </c>
      <c r="C9" s="230" t="n">
        <v>160</v>
      </c>
      <c r="D9" s="41" t="n">
        <v>0</v>
      </c>
      <c r="E9" s="230" t="n">
        <v>160</v>
      </c>
      <c r="F9" s="41"/>
      <c r="G9" s="42" t="n">
        <v>160</v>
      </c>
    </row>
    <row r="10" customFormat="false" ht="15" hidden="false" customHeight="false" outlineLevel="0" collapsed="false">
      <c r="A10" s="7" t="s">
        <v>360</v>
      </c>
      <c r="B10" s="7" t="s">
        <v>334</v>
      </c>
      <c r="C10" s="230" t="n">
        <v>100</v>
      </c>
      <c r="D10" s="41" t="n">
        <v>0</v>
      </c>
      <c r="E10" s="230" t="n">
        <v>100</v>
      </c>
      <c r="F10" s="41"/>
      <c r="G10" s="42" t="n">
        <v>100</v>
      </c>
    </row>
    <row r="11" customFormat="false" ht="15" hidden="false" customHeight="false" outlineLevel="0" collapsed="false">
      <c r="A11" s="7" t="s">
        <v>361</v>
      </c>
      <c r="B11" s="7" t="s">
        <v>253</v>
      </c>
      <c r="C11" s="230" t="n">
        <v>350</v>
      </c>
      <c r="D11" s="41" t="n">
        <v>0</v>
      </c>
      <c r="E11" s="230" t="n">
        <v>350</v>
      </c>
      <c r="F11" s="41"/>
      <c r="G11" s="42" t="n">
        <v>350</v>
      </c>
    </row>
    <row r="12" s="21" customFormat="true" ht="14.25" hidden="false" customHeight="false" outlineLevel="0" collapsed="false">
      <c r="A12" s="15" t="s">
        <v>67</v>
      </c>
      <c r="B12" s="15"/>
      <c r="C12" s="231" t="n">
        <f aca="false">SUM(C7:C11)</f>
        <v>1410</v>
      </c>
      <c r="D12" s="87" t="n">
        <f aca="false">SUM(D7:D11)</f>
        <v>0</v>
      </c>
      <c r="E12" s="231" t="n">
        <f aca="false">SUM(E7:E11)</f>
        <v>1110</v>
      </c>
      <c r="F12" s="87" t="n">
        <f aca="false">SUM(F7:F11)</f>
        <v>0</v>
      </c>
      <c r="G12" s="88" t="n">
        <f aca="false">SUM(G7:G11)</f>
        <v>1110</v>
      </c>
    </row>
    <row r="13" customFormat="false" ht="15" hidden="false" customHeight="false" outlineLevel="0" collapsed="false">
      <c r="A13" s="15" t="s">
        <v>12</v>
      </c>
      <c r="B13" s="15"/>
      <c r="C13" s="232" t="n">
        <f aca="false">C6+C12</f>
        <v>3010</v>
      </c>
      <c r="D13" s="168" t="n">
        <f aca="false">D6+D12</f>
        <v>1825</v>
      </c>
      <c r="E13" s="232" t="n">
        <f aca="false">E6+E12</f>
        <v>3110</v>
      </c>
      <c r="F13" s="168" t="n">
        <f aca="false">F6+F12</f>
        <v>0</v>
      </c>
      <c r="G13" s="169" t="n">
        <f aca="false">G6+G12</f>
        <v>3110</v>
      </c>
    </row>
  </sheetData>
  <mergeCells count="4">
    <mergeCell ref="A1:C1"/>
    <mergeCell ref="A2:C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M1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7" activeCellId="0" sqref="A7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2.71"/>
    <col collapsed="false" customWidth="true" hidden="false" outlineLevel="0" max="2" min="2" style="2" width="19.28"/>
    <col collapsed="false" customWidth="true" hidden="false" outlineLevel="0" max="13" min="3" style="2" width="10.28"/>
    <col collapsed="false" customWidth="false" hidden="false" outlineLevel="0" max="1024" min="14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7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71"/>
    </row>
    <row r="4" s="21" customFormat="true" ht="14.25" hidden="false" customHeight="false" outlineLevel="0" collapsed="false">
      <c r="A4" s="15" t="s">
        <v>362</v>
      </c>
      <c r="B4" s="15"/>
      <c r="C4" s="20" t="s">
        <v>32</v>
      </c>
      <c r="D4" s="20"/>
      <c r="E4" s="222" t="s">
        <v>3</v>
      </c>
      <c r="F4" s="222"/>
      <c r="G4" s="222" t="s">
        <v>4</v>
      </c>
      <c r="H4" s="222"/>
      <c r="I4" s="20" t="s">
        <v>5</v>
      </c>
      <c r="J4" s="20"/>
      <c r="K4" s="222" t="s">
        <v>6</v>
      </c>
      <c r="L4" s="222"/>
      <c r="M4" s="20" t="s">
        <v>71</v>
      </c>
    </row>
    <row r="5" customFormat="false" ht="15" hidden="false" customHeight="false" outlineLevel="0" collapsed="false">
      <c r="A5" s="7"/>
      <c r="B5" s="7"/>
      <c r="C5" s="76" t="s">
        <v>8</v>
      </c>
      <c r="D5" s="59" t="s">
        <v>9</v>
      </c>
      <c r="E5" s="76" t="s">
        <v>8</v>
      </c>
      <c r="F5" s="59" t="s">
        <v>9</v>
      </c>
      <c r="G5" s="76" t="s">
        <v>8</v>
      </c>
      <c r="H5" s="59" t="s">
        <v>9</v>
      </c>
      <c r="I5" s="76" t="s">
        <v>8</v>
      </c>
      <c r="J5" s="59" t="s">
        <v>9</v>
      </c>
      <c r="K5" s="76" t="s">
        <v>8</v>
      </c>
      <c r="L5" s="59" t="s">
        <v>9</v>
      </c>
      <c r="M5" s="60" t="s">
        <v>10</v>
      </c>
    </row>
    <row r="6" customFormat="false" ht="15" hidden="false" customHeight="false" outlineLevel="0" collapsed="false">
      <c r="A6" s="7" t="s">
        <v>363</v>
      </c>
      <c r="B6" s="7" t="s">
        <v>161</v>
      </c>
      <c r="C6" s="78"/>
      <c r="D6" s="62"/>
      <c r="E6" s="78" t="n">
        <v>300</v>
      </c>
      <c r="F6" s="62" t="n">
        <v>300</v>
      </c>
      <c r="G6" s="84" t="n">
        <v>300</v>
      </c>
      <c r="H6" s="62" t="n">
        <v>300</v>
      </c>
      <c r="I6" s="84" t="n">
        <v>300</v>
      </c>
      <c r="J6" s="62" t="n">
        <v>300</v>
      </c>
      <c r="K6" s="78" t="n">
        <v>300</v>
      </c>
      <c r="L6" s="41"/>
      <c r="M6" s="42" t="n">
        <v>300</v>
      </c>
    </row>
    <row r="7" customFormat="false" ht="15" hidden="false" customHeight="false" outlineLevel="0" collapsed="false">
      <c r="A7" s="7" t="s">
        <v>364</v>
      </c>
      <c r="B7" s="7" t="s">
        <v>356</v>
      </c>
      <c r="C7" s="78" t="n">
        <v>635</v>
      </c>
      <c r="D7" s="62" t="n">
        <v>300</v>
      </c>
      <c r="E7" s="78"/>
      <c r="F7" s="62"/>
      <c r="G7" s="84"/>
      <c r="H7" s="62"/>
      <c r="I7" s="84"/>
      <c r="J7" s="62"/>
      <c r="K7" s="83"/>
      <c r="L7" s="41"/>
      <c r="M7" s="42"/>
    </row>
    <row r="8" customFormat="false" ht="15" hidden="false" customHeight="false" outlineLevel="0" collapsed="false">
      <c r="A8" s="7" t="s">
        <v>365</v>
      </c>
      <c r="B8" s="7" t="s">
        <v>48</v>
      </c>
      <c r="C8" s="78"/>
      <c r="D8" s="62"/>
      <c r="E8" s="78" t="n">
        <v>50</v>
      </c>
      <c r="F8" s="62"/>
      <c r="G8" s="84"/>
      <c r="H8" s="62"/>
      <c r="I8" s="84"/>
      <c r="J8" s="62"/>
      <c r="K8" s="83"/>
      <c r="L8" s="41"/>
      <c r="M8" s="42"/>
    </row>
    <row r="9" customFormat="false" ht="15" hidden="false" customHeight="false" outlineLevel="0" collapsed="false">
      <c r="A9" s="7" t="s">
        <v>366</v>
      </c>
      <c r="B9" s="7" t="s">
        <v>105</v>
      </c>
      <c r="C9" s="78"/>
      <c r="D9" s="62"/>
      <c r="E9" s="78" t="n">
        <v>235</v>
      </c>
      <c r="F9" s="62"/>
      <c r="G9" s="84"/>
      <c r="H9" s="62"/>
      <c r="I9" s="84"/>
      <c r="J9" s="62"/>
      <c r="K9" s="83"/>
      <c r="L9" s="41"/>
      <c r="M9" s="42"/>
    </row>
    <row r="10" s="21" customFormat="true" ht="14.25" hidden="false" customHeight="false" outlineLevel="0" collapsed="false">
      <c r="A10" s="15" t="s">
        <v>12</v>
      </c>
      <c r="B10" s="15"/>
      <c r="C10" s="86" t="n">
        <f aca="false">SUM(C6:C9)</f>
        <v>635</v>
      </c>
      <c r="D10" s="87" t="n">
        <f aca="false">SUM(D6:D9)</f>
        <v>300</v>
      </c>
      <c r="E10" s="86" t="n">
        <f aca="false">SUM(E6:E9)</f>
        <v>585</v>
      </c>
      <c r="F10" s="87" t="n">
        <f aca="false">SUM(F6:F9)</f>
        <v>300</v>
      </c>
      <c r="G10" s="86" t="n">
        <f aca="false">SUM(G6:G9)</f>
        <v>300</v>
      </c>
      <c r="H10" s="87" t="n">
        <f aca="false">SUM(H6:H9)</f>
        <v>300</v>
      </c>
      <c r="I10" s="86" t="n">
        <f aca="false">SUM(I6:I9)</f>
        <v>300</v>
      </c>
      <c r="J10" s="87" t="n">
        <f aca="false">SUM(J6:J9)</f>
        <v>300</v>
      </c>
      <c r="K10" s="86" t="n">
        <f aca="false">SUM(K6:K9)</f>
        <v>300</v>
      </c>
      <c r="L10" s="87" t="n">
        <f aca="false">SUM(L6:L9)</f>
        <v>0</v>
      </c>
      <c r="M10" s="88" t="n">
        <f aca="false">SUM(M6:M9)</f>
        <v>300</v>
      </c>
    </row>
  </sheetData>
  <mergeCells count="7">
    <mergeCell ref="A1:K1"/>
    <mergeCell ref="A2:K2"/>
    <mergeCell ref="C4:D4"/>
    <mergeCell ref="E4:F4"/>
    <mergeCell ref="G4:H4"/>
    <mergeCell ref="I4:J4"/>
    <mergeCell ref="K4:L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E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9.14453125" defaultRowHeight="15" zeroHeight="false" outlineLevelRow="0" outlineLevelCol="0"/>
  <cols>
    <col collapsed="false" customWidth="false" hidden="false" outlineLevel="0" max="1" min="1" style="2" width="9.14"/>
    <col collapsed="false" customWidth="true" hidden="false" outlineLevel="0" max="2" min="2" style="2" width="14.14"/>
    <col collapsed="false" customWidth="true" hidden="false" outlineLevel="0" max="8" min="3" style="2" width="13"/>
    <col collapsed="false" customWidth="false" hidden="false" outlineLevel="0" max="1024" min="9" style="2" width="9.14"/>
  </cols>
  <sheetData>
    <row r="1" customFormat="false" ht="15" hidden="false" customHeight="false" outlineLevel="0" collapsed="false">
      <c r="B1" s="2" t="n">
        <v>300</v>
      </c>
      <c r="C1" s="2" t="s">
        <v>367</v>
      </c>
    </row>
    <row r="3" s="71" customFormat="true" ht="14.25" hidden="false" customHeight="false" outlineLevel="0" collapsed="false">
      <c r="A3" s="20"/>
      <c r="B3" s="20"/>
      <c r="C3" s="20" t="n">
        <v>2021</v>
      </c>
      <c r="D3" s="20" t="n">
        <v>2022</v>
      </c>
      <c r="E3" s="20" t="n">
        <v>2023</v>
      </c>
    </row>
    <row r="4" customFormat="false" ht="15" hidden="false" customHeight="false" outlineLevel="0" collapsed="false">
      <c r="A4" s="7" t="s">
        <v>368</v>
      </c>
      <c r="B4" s="7" t="s">
        <v>369</v>
      </c>
      <c r="C4" s="42" t="n">
        <v>1868752</v>
      </c>
      <c r="D4" s="42" t="n">
        <v>1945554</v>
      </c>
      <c r="E4" s="42" t="n">
        <f aca="false">2086307-E5</f>
        <v>2016647</v>
      </c>
    </row>
    <row r="5" customFormat="false" ht="15" hidden="false" customHeight="false" outlineLevel="0" collapsed="false">
      <c r="A5" s="7" t="s">
        <v>370</v>
      </c>
      <c r="B5" s="7" t="s">
        <v>371</v>
      </c>
      <c r="C5" s="42" t="n">
        <v>83520</v>
      </c>
      <c r="D5" s="42" t="n">
        <v>80689</v>
      </c>
      <c r="E5" s="42" t="n">
        <v>69660</v>
      </c>
    </row>
    <row r="6" s="21" customFormat="true" ht="14.25" hidden="false" customHeight="false" outlineLevel="0" collapsed="false">
      <c r="A6" s="15" t="s">
        <v>12</v>
      </c>
      <c r="B6" s="15"/>
      <c r="C6" s="169" t="n">
        <f aca="false">SUM(C4:C5)</f>
        <v>1952272</v>
      </c>
      <c r="D6" s="169" t="n">
        <f aca="false">SUM(D4:D5)</f>
        <v>2026243</v>
      </c>
      <c r="E6" s="169" t="n">
        <f aca="false">SUM(E4:E5)</f>
        <v>2086307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K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1.71"/>
    <col collapsed="false" customWidth="true" hidden="false" outlineLevel="0" max="2" min="2" style="0" width="25.15"/>
    <col collapsed="false" customWidth="true" hidden="false" outlineLevel="0" max="10" min="3" style="0" width="10.71"/>
    <col collapsed="false" customWidth="true" hidden="false" outlineLevel="0" max="11" min="11" style="0" width="11.28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</row>
    <row r="4" s="6" customFormat="true" ht="15" hidden="false" customHeight="false" outlineLevel="0" collapsed="false">
      <c r="A4" s="52" t="s">
        <v>24</v>
      </c>
      <c r="B4" s="52"/>
      <c r="C4" s="4" t="s">
        <v>3</v>
      </c>
      <c r="D4" s="4"/>
      <c r="E4" s="4" t="s">
        <v>15</v>
      </c>
      <c r="F4" s="4"/>
      <c r="G4" s="4" t="s">
        <v>25</v>
      </c>
      <c r="H4" s="4"/>
      <c r="I4" s="4" t="s">
        <v>26</v>
      </c>
      <c r="J4" s="4"/>
      <c r="K4" s="4" t="s">
        <v>27</v>
      </c>
    </row>
    <row r="5" customFormat="false" ht="15" hidden="false" customHeight="false" outlineLevel="0" collapsed="false">
      <c r="A5" s="7"/>
      <c r="B5" s="7"/>
      <c r="C5" s="53" t="s">
        <v>8</v>
      </c>
      <c r="D5" s="54" t="s">
        <v>9</v>
      </c>
      <c r="E5" s="53" t="s">
        <v>8</v>
      </c>
      <c r="F5" s="54" t="s">
        <v>9</v>
      </c>
      <c r="G5" s="53" t="s">
        <v>8</v>
      </c>
      <c r="H5" s="54" t="s">
        <v>9</v>
      </c>
      <c r="I5" s="53" t="s">
        <v>8</v>
      </c>
      <c r="J5" s="54" t="s">
        <v>9</v>
      </c>
      <c r="K5" s="55" t="s">
        <v>10</v>
      </c>
    </row>
    <row r="6" customFormat="false" ht="15" hidden="false" customHeight="false" outlineLevel="0" collapsed="false">
      <c r="A6" s="7" t="s">
        <v>28</v>
      </c>
      <c r="B6" s="7" t="s">
        <v>29</v>
      </c>
      <c r="C6" s="34" t="n">
        <v>300</v>
      </c>
      <c r="D6" s="56" t="n">
        <v>290.21</v>
      </c>
      <c r="E6" s="12" t="n">
        <v>300</v>
      </c>
      <c r="F6" s="56" t="n">
        <v>135</v>
      </c>
      <c r="G6" s="12" t="n">
        <v>300</v>
      </c>
      <c r="H6" s="56" t="n">
        <v>135</v>
      </c>
      <c r="I6" s="12" t="n">
        <v>300</v>
      </c>
      <c r="J6" s="56"/>
      <c r="K6" s="57" t="n">
        <v>300</v>
      </c>
    </row>
  </sheetData>
  <mergeCells count="7">
    <mergeCell ref="A1:H1"/>
    <mergeCell ref="A2:H2"/>
    <mergeCell ref="A4:B4"/>
    <mergeCell ref="C4:D4"/>
    <mergeCell ref="E4:F4"/>
    <mergeCell ref="G4:H4"/>
    <mergeCell ref="I4:J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H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8.54296875" defaultRowHeight="15" zeroHeight="false" outlineLevelRow="0" outlineLevelCol="0"/>
  <cols>
    <col collapsed="false" customWidth="true" hidden="false" outlineLevel="0" max="2" min="2" style="0" width="20.43"/>
    <col collapsed="false" customWidth="true" hidden="false" outlineLevel="0" max="8" min="3" style="0" width="13.57"/>
  </cols>
  <sheetData>
    <row r="1" customFormat="false" ht="15" hidden="false" customHeight="false" outlineLevel="0" collapsed="false">
      <c r="A1" s="2"/>
      <c r="B1" s="2" t="n">
        <v>310</v>
      </c>
      <c r="C1" s="2" t="s">
        <v>372</v>
      </c>
      <c r="D1" s="2"/>
      <c r="E1" s="2"/>
      <c r="F1" s="2"/>
      <c r="G1" s="2"/>
      <c r="H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</row>
    <row r="3" customFormat="false" ht="15" hidden="false" customHeight="false" outlineLevel="0" collapsed="false">
      <c r="A3" s="20"/>
      <c r="B3" s="20"/>
      <c r="C3" s="20" t="n">
        <v>2021</v>
      </c>
      <c r="D3" s="20" t="n">
        <v>2022</v>
      </c>
      <c r="E3" s="20" t="n">
        <v>2023</v>
      </c>
    </row>
    <row r="4" customFormat="false" ht="15" hidden="false" customHeight="false" outlineLevel="0" collapsed="false">
      <c r="A4" s="7" t="s">
        <v>373</v>
      </c>
      <c r="B4" s="7" t="s">
        <v>369</v>
      </c>
      <c r="C4" s="42" t="n">
        <v>1473565</v>
      </c>
      <c r="D4" s="42" t="n">
        <v>1477649</v>
      </c>
      <c r="E4" s="42" t="n">
        <f aca="false">975784+556289</f>
        <v>1532073</v>
      </c>
    </row>
    <row r="5" customFormat="false" ht="15.75" hidden="false" customHeight="false" outlineLevel="0" collapsed="false">
      <c r="A5" s="7" t="s">
        <v>374</v>
      </c>
      <c r="B5" s="7" t="s">
        <v>371</v>
      </c>
      <c r="C5" s="42" t="n">
        <v>38734</v>
      </c>
      <c r="D5" s="42" t="n">
        <v>41148</v>
      </c>
      <c r="E5" s="42" t="n">
        <v>26759</v>
      </c>
    </row>
    <row r="6" customFormat="false" ht="15" hidden="false" customHeight="false" outlineLevel="0" collapsed="false">
      <c r="A6" s="7" t="s">
        <v>375</v>
      </c>
      <c r="B6" s="7" t="s">
        <v>376</v>
      </c>
      <c r="C6" s="42"/>
      <c r="D6" s="42"/>
      <c r="E6" s="233" t="n">
        <v>12827</v>
      </c>
    </row>
    <row r="7" customFormat="false" ht="15" hidden="false" customHeight="false" outlineLevel="0" collapsed="false">
      <c r="A7" s="15" t="s">
        <v>12</v>
      </c>
      <c r="B7" s="15"/>
      <c r="C7" s="169" t="n">
        <f aca="false">SUM(C4:C5)</f>
        <v>1512299</v>
      </c>
      <c r="D7" s="169" t="n">
        <f aca="false">SUM(D4:D5)</f>
        <v>1518797</v>
      </c>
      <c r="E7" s="169" t="n">
        <f aca="false">SUM(E4:E6)</f>
        <v>1571659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H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8.54296875" defaultRowHeight="15" zeroHeight="false" outlineLevelRow="0" outlineLevelCol="0"/>
  <cols>
    <col collapsed="false" customWidth="true" hidden="false" outlineLevel="0" max="2" min="2" style="0" width="19.43"/>
    <col collapsed="false" customWidth="true" hidden="false" outlineLevel="0" max="8" min="3" style="0" width="14.43"/>
  </cols>
  <sheetData>
    <row r="1" customFormat="false" ht="15" hidden="false" customHeight="false" outlineLevel="0" collapsed="false">
      <c r="A1" s="2"/>
      <c r="B1" s="213" t="n">
        <v>320</v>
      </c>
      <c r="C1" s="2" t="s">
        <v>377</v>
      </c>
      <c r="D1" s="2"/>
      <c r="E1" s="2"/>
      <c r="F1" s="2"/>
      <c r="G1" s="2"/>
      <c r="H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</row>
    <row r="3" customFormat="false" ht="15" hidden="false" customHeight="false" outlineLevel="0" collapsed="false">
      <c r="A3" s="20"/>
      <c r="B3" s="20"/>
      <c r="C3" s="20" t="n">
        <v>2021</v>
      </c>
      <c r="D3" s="20" t="n">
        <v>2022</v>
      </c>
      <c r="E3" s="20" t="n">
        <v>2023</v>
      </c>
    </row>
    <row r="4" customFormat="false" ht="15" hidden="false" customHeight="false" outlineLevel="0" collapsed="false">
      <c r="A4" s="7" t="s">
        <v>378</v>
      </c>
      <c r="B4" s="7" t="s">
        <v>369</v>
      </c>
      <c r="C4" s="42" t="n">
        <v>91432</v>
      </c>
      <c r="D4" s="42" t="n">
        <v>68814</v>
      </c>
      <c r="E4" s="42" t="n">
        <f aca="false">176212-E6</f>
        <v>169670.26</v>
      </c>
    </row>
    <row r="5" customFormat="false" ht="15" hidden="false" customHeight="false" outlineLevel="0" collapsed="false">
      <c r="A5" s="7" t="s">
        <v>379</v>
      </c>
      <c r="B5" s="7" t="s">
        <v>371</v>
      </c>
      <c r="C5" s="42" t="n">
        <v>2943</v>
      </c>
      <c r="D5" s="42" t="n">
        <v>2969</v>
      </c>
      <c r="E5" s="42" t="n">
        <v>7049</v>
      </c>
    </row>
    <row r="6" customFormat="false" ht="15" hidden="false" customHeight="false" outlineLevel="0" collapsed="false">
      <c r="A6" s="7" t="s">
        <v>380</v>
      </c>
      <c r="B6" s="7" t="s">
        <v>376</v>
      </c>
      <c r="C6" s="42" t="n">
        <v>6698.45</v>
      </c>
      <c r="D6" s="42" t="n">
        <v>6227.55</v>
      </c>
      <c r="E6" s="42" t="n">
        <v>6541.74</v>
      </c>
    </row>
    <row r="7" customFormat="false" ht="15" hidden="false" customHeight="false" outlineLevel="0" collapsed="false">
      <c r="A7" s="15" t="s">
        <v>12</v>
      </c>
      <c r="B7" s="15"/>
      <c r="C7" s="169" t="n">
        <f aca="false">SUM(C4:C6)</f>
        <v>101073.45</v>
      </c>
      <c r="D7" s="169" t="n">
        <f aca="false">SUM(D4:D6)</f>
        <v>78010.55</v>
      </c>
      <c r="E7" s="169" t="n">
        <f aca="false">SUM(E4:E6)</f>
        <v>183261</v>
      </c>
    </row>
    <row r="9" customFormat="false" ht="15" hidden="false" customHeight="false" outlineLevel="0" collapsed="false">
      <c r="H9" s="12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H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ColWidth="9.15234375" defaultRowHeight="15" zeroHeight="false" outlineLevelRow="0" outlineLevelCol="0"/>
  <cols>
    <col collapsed="false" customWidth="true" hidden="false" outlineLevel="0" max="2" min="2" style="0" width="14.57"/>
    <col collapsed="false" customWidth="true" hidden="false" outlineLevel="0" max="8" min="3" style="0" width="14.43"/>
    <col collapsed="false" customWidth="true" hidden="false" outlineLevel="0" max="13" min="13" style="0" width="10.57"/>
  </cols>
  <sheetData>
    <row r="1" customFormat="false" ht="15" hidden="false" customHeight="false" outlineLevel="0" collapsed="false">
      <c r="A1" s="2"/>
      <c r="B1" s="213" t="n">
        <v>330</v>
      </c>
      <c r="C1" s="2" t="s">
        <v>381</v>
      </c>
      <c r="D1" s="2"/>
      <c r="E1" s="2"/>
      <c r="F1" s="2"/>
      <c r="G1" s="2"/>
      <c r="H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</row>
    <row r="3" customFormat="false" ht="15" hidden="false" customHeight="false" outlineLevel="0" collapsed="false">
      <c r="A3" s="20"/>
      <c r="B3" s="20"/>
      <c r="C3" s="20" t="n">
        <v>2021</v>
      </c>
      <c r="D3" s="20" t="n">
        <v>2022</v>
      </c>
      <c r="E3" s="20" t="s">
        <v>382</v>
      </c>
    </row>
    <row r="4" customFormat="false" ht="15" hidden="false" customHeight="false" outlineLevel="0" collapsed="false">
      <c r="A4" s="7" t="s">
        <v>383</v>
      </c>
      <c r="B4" s="7" t="s">
        <v>369</v>
      </c>
      <c r="C4" s="234" t="n">
        <v>18500</v>
      </c>
      <c r="D4" s="234" t="n">
        <v>39000</v>
      </c>
      <c r="E4" s="42" t="n">
        <f aca="false">2*19000</f>
        <v>38000</v>
      </c>
    </row>
    <row r="5" customFormat="false" ht="15" hidden="false" customHeight="false" outlineLevel="0" collapsed="false">
      <c r="A5" s="7" t="s">
        <v>384</v>
      </c>
      <c r="B5" s="7" t="s">
        <v>371</v>
      </c>
      <c r="C5" s="234" t="n">
        <v>12700</v>
      </c>
      <c r="D5" s="234" t="n">
        <v>23400</v>
      </c>
      <c r="E5" s="42" t="n">
        <f aca="false">180*150</f>
        <v>27000</v>
      </c>
    </row>
    <row r="6" customFormat="false" ht="15" hidden="false" customHeight="false" outlineLevel="0" collapsed="false">
      <c r="A6" s="15" t="s">
        <v>12</v>
      </c>
      <c r="B6" s="15"/>
      <c r="C6" s="169" t="n">
        <f aca="false">SUM(C4:C5)</f>
        <v>31200</v>
      </c>
      <c r="D6" s="169" t="n">
        <f aca="false">SUM(D4:D5)</f>
        <v>62400</v>
      </c>
      <c r="E6" s="169" t="n">
        <f aca="false">SUM(E4:E5)</f>
        <v>65000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M2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4" activeCellId="0" sqref="C4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6.42"/>
    <col collapsed="false" customWidth="true" hidden="false" outlineLevel="0" max="2" min="2" style="2" width="18"/>
    <col collapsed="false" customWidth="true" hidden="false" outlineLevel="0" max="16" min="3" style="2" width="12"/>
    <col collapsed="false" customWidth="true" hidden="false" outlineLevel="0" max="18" min="17" style="2" width="12.43"/>
    <col collapsed="false" customWidth="false" hidden="false" outlineLevel="0" max="1024" min="19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Format="false" ht="15" hidden="false" customHeight="false" outlineLevel="0" collapsed="false">
      <c r="A3" s="213"/>
      <c r="B3" s="213"/>
      <c r="K3" s="235"/>
      <c r="L3" s="235"/>
    </row>
    <row r="4" s="21" customFormat="true" ht="14.25" hidden="false" customHeight="false" outlineLevel="0" collapsed="false">
      <c r="A4" s="15" t="s">
        <v>385</v>
      </c>
      <c r="B4" s="15"/>
      <c r="C4" s="222" t="s">
        <v>5</v>
      </c>
      <c r="D4" s="222"/>
      <c r="E4" s="20" t="s">
        <v>6</v>
      </c>
      <c r="F4" s="20"/>
      <c r="G4" s="20" t="s">
        <v>71</v>
      </c>
      <c r="H4" s="113" t="n">
        <v>0.02</v>
      </c>
      <c r="I4" s="114" t="n">
        <v>0.025</v>
      </c>
      <c r="J4" s="113" t="n">
        <v>0.03</v>
      </c>
    </row>
    <row r="5" customFormat="false" ht="15" hidden="false" customHeight="false" outlineLevel="0" collapsed="false">
      <c r="A5" s="20"/>
      <c r="B5" s="15"/>
      <c r="C5" s="76" t="s">
        <v>8</v>
      </c>
      <c r="D5" s="59" t="s">
        <v>9</v>
      </c>
      <c r="E5" s="76" t="s">
        <v>8</v>
      </c>
      <c r="F5" s="59" t="s">
        <v>9</v>
      </c>
      <c r="G5" s="60" t="s">
        <v>10</v>
      </c>
      <c r="H5" s="7"/>
      <c r="I5" s="7"/>
      <c r="J5" s="7"/>
    </row>
    <row r="6" customFormat="false" ht="15" hidden="false" customHeight="false" outlineLevel="0" collapsed="false">
      <c r="A6" s="7" t="s">
        <v>386</v>
      </c>
      <c r="B6" s="42" t="s">
        <v>387</v>
      </c>
      <c r="C6" s="84" t="n">
        <v>66231</v>
      </c>
      <c r="D6" s="62" t="n">
        <v>67835.97</v>
      </c>
      <c r="E6" s="84" t="n">
        <v>67887</v>
      </c>
      <c r="F6" s="41"/>
      <c r="G6" s="42" t="n">
        <v>69583.95</v>
      </c>
      <c r="H6" s="42" t="n">
        <f aca="false">(G6*H4)+G6</f>
        <v>70975.629</v>
      </c>
      <c r="I6" s="42" t="n">
        <f aca="false">(G6*I4)+G6</f>
        <v>71323.54875</v>
      </c>
      <c r="J6" s="42" t="n">
        <f aca="false">(G6*J4)+G6</f>
        <v>71671.4685</v>
      </c>
    </row>
    <row r="7" customFormat="false" ht="15" hidden="false" customHeight="false" outlineLevel="0" collapsed="false">
      <c r="A7" s="7" t="s">
        <v>388</v>
      </c>
      <c r="B7" s="42" t="s">
        <v>97</v>
      </c>
      <c r="C7" s="236" t="n">
        <v>189424</v>
      </c>
      <c r="D7" s="237" t="n">
        <v>129227.78</v>
      </c>
      <c r="E7" s="236" t="n">
        <v>231600</v>
      </c>
      <c r="F7" s="41"/>
      <c r="G7" s="42" t="n">
        <v>228800</v>
      </c>
      <c r="H7" s="42" t="n">
        <f aca="false">(G7*H4)+G7</f>
        <v>233376</v>
      </c>
      <c r="I7" s="42" t="n">
        <f aca="false">(G7*I4)+G7</f>
        <v>234520</v>
      </c>
      <c r="J7" s="42" t="n">
        <f aca="false">(G7*J4)+G7</f>
        <v>235664</v>
      </c>
    </row>
    <row r="8" customFormat="false" ht="15" hidden="false" customHeight="false" outlineLevel="0" collapsed="false">
      <c r="A8" s="7" t="s">
        <v>388</v>
      </c>
      <c r="B8" s="42" t="s">
        <v>389</v>
      </c>
      <c r="C8" s="236" t="n">
        <v>1026</v>
      </c>
      <c r="D8" s="237" t="n">
        <v>0</v>
      </c>
      <c r="E8" s="236" t="n">
        <v>1078</v>
      </c>
      <c r="F8" s="41"/>
      <c r="G8" s="42" t="n">
        <v>1078</v>
      </c>
      <c r="H8" s="42" t="n">
        <f aca="false">(G8*H4)+G8</f>
        <v>1099.56</v>
      </c>
      <c r="I8" s="42" t="n">
        <f aca="false">(G8*I4)+G8</f>
        <v>1104.95</v>
      </c>
      <c r="J8" s="42" t="n">
        <f aca="false">(G8*J4)+G8</f>
        <v>1110.34</v>
      </c>
    </row>
    <row r="9" customFormat="false" ht="15" hidden="false" customHeight="false" outlineLevel="0" collapsed="false">
      <c r="A9" s="7" t="s">
        <v>390</v>
      </c>
      <c r="B9" s="42" t="s">
        <v>391</v>
      </c>
      <c r="C9" s="236" t="n">
        <v>4100</v>
      </c>
      <c r="D9" s="237" t="n">
        <v>5300.9</v>
      </c>
      <c r="E9" s="236" t="n">
        <v>4308</v>
      </c>
      <c r="F9" s="41"/>
      <c r="G9" s="42" t="n">
        <v>4308</v>
      </c>
      <c r="H9" s="42" t="n">
        <f aca="false">(G9*H4)+G9</f>
        <v>4394.16</v>
      </c>
      <c r="I9" s="42" t="n">
        <f aca="false">(G9*I4)+G9</f>
        <v>4415.7</v>
      </c>
      <c r="J9" s="42" t="n">
        <f aca="false">(G9*J4)+G9</f>
        <v>4437.24</v>
      </c>
    </row>
    <row r="10" customFormat="false" ht="16.5" hidden="false" customHeight="true" outlineLevel="0" collapsed="false">
      <c r="A10" s="15" t="s">
        <v>46</v>
      </c>
      <c r="B10" s="238"/>
      <c r="C10" s="83" t="n">
        <f aca="false">SUM(C6:C9)</f>
        <v>260781</v>
      </c>
      <c r="D10" s="168" t="n">
        <f aca="false">SUM(D6:D9)</f>
        <v>202364.65</v>
      </c>
      <c r="E10" s="83" t="n">
        <f aca="false">SUM(E6:E9)</f>
        <v>304873</v>
      </c>
      <c r="F10" s="168" t="n">
        <f aca="false">SUM(F6:F9)</f>
        <v>0</v>
      </c>
      <c r="G10" s="239" t="n">
        <f aca="false">SUM(G6:G9)</f>
        <v>303769.95</v>
      </c>
      <c r="H10" s="239" t="n">
        <f aca="false">SUM(H6:H9)</f>
        <v>309845.349</v>
      </c>
      <c r="I10" s="239" t="n">
        <f aca="false">SUM(I6:I9)</f>
        <v>311364.19875</v>
      </c>
      <c r="J10" s="239" t="n">
        <f aca="false">SUM(J6:J9)</f>
        <v>312883.0485</v>
      </c>
    </row>
    <row r="11" customFormat="false" ht="15" hidden="false" customHeight="false" outlineLevel="0" collapsed="false">
      <c r="A11" s="20"/>
      <c r="B11" s="240"/>
      <c r="C11" s="241"/>
      <c r="D11" s="242"/>
      <c r="E11" s="241"/>
      <c r="F11" s="41"/>
      <c r="G11" s="42"/>
      <c r="H11" s="7"/>
      <c r="I11" s="7"/>
      <c r="J11" s="7"/>
    </row>
    <row r="12" customFormat="false" ht="15" hidden="false" customHeight="false" outlineLevel="0" collapsed="false">
      <c r="A12" s="7" t="s">
        <v>392</v>
      </c>
      <c r="B12" s="243" t="s">
        <v>393</v>
      </c>
      <c r="C12" s="241"/>
      <c r="D12" s="242"/>
      <c r="E12" s="241"/>
      <c r="F12" s="41"/>
      <c r="G12" s="42"/>
      <c r="H12" s="7"/>
      <c r="I12" s="7"/>
      <c r="J12" s="7"/>
    </row>
    <row r="13" customFormat="false" ht="15" hidden="false" customHeight="false" outlineLevel="0" collapsed="false">
      <c r="A13" s="7" t="s">
        <v>394</v>
      </c>
      <c r="B13" s="42" t="s">
        <v>395</v>
      </c>
      <c r="C13" s="84" t="n">
        <v>17500</v>
      </c>
      <c r="D13" s="62" t="n">
        <v>10935.37</v>
      </c>
      <c r="E13" s="84" t="n">
        <v>17500</v>
      </c>
      <c r="F13" s="41"/>
      <c r="G13" s="42" t="n">
        <v>17500</v>
      </c>
      <c r="H13" s="42" t="n">
        <v>17500</v>
      </c>
      <c r="I13" s="42" t="n">
        <v>17500</v>
      </c>
      <c r="J13" s="42" t="n">
        <v>17500</v>
      </c>
    </row>
    <row r="14" customFormat="false" ht="15" hidden="false" customHeight="false" outlineLevel="0" collapsed="false">
      <c r="A14" s="7" t="s">
        <v>396</v>
      </c>
      <c r="B14" s="244" t="s">
        <v>397</v>
      </c>
      <c r="C14" s="236" t="n">
        <v>105000</v>
      </c>
      <c r="D14" s="237" t="n">
        <v>114734.1</v>
      </c>
      <c r="E14" s="236" t="n">
        <v>105000</v>
      </c>
      <c r="F14" s="41"/>
      <c r="G14" s="42" t="n">
        <v>105000</v>
      </c>
      <c r="H14" s="42" t="n">
        <v>105000</v>
      </c>
      <c r="I14" s="42" t="n">
        <v>105000</v>
      </c>
      <c r="J14" s="42" t="n">
        <v>105000</v>
      </c>
    </row>
    <row r="15" customFormat="false" ht="15" hidden="false" customHeight="false" outlineLevel="0" collapsed="false">
      <c r="A15" s="7" t="s">
        <v>398</v>
      </c>
      <c r="B15" s="42" t="s">
        <v>399</v>
      </c>
      <c r="C15" s="84" t="n">
        <v>25000</v>
      </c>
      <c r="D15" s="62" t="n">
        <v>39248.11</v>
      </c>
      <c r="E15" s="84" t="n">
        <v>25000</v>
      </c>
      <c r="F15" s="41"/>
      <c r="G15" s="42" t="n">
        <v>25000</v>
      </c>
      <c r="H15" s="42" t="n">
        <v>25000</v>
      </c>
      <c r="I15" s="42" t="n">
        <v>25000</v>
      </c>
      <c r="J15" s="42" t="n">
        <v>25000</v>
      </c>
    </row>
    <row r="16" customFormat="false" ht="15" hidden="false" customHeight="false" outlineLevel="0" collapsed="false">
      <c r="A16" s="7" t="s">
        <v>400</v>
      </c>
      <c r="B16" s="244" t="s">
        <v>401</v>
      </c>
      <c r="C16" s="236" t="n">
        <v>20000</v>
      </c>
      <c r="D16" s="237" t="n">
        <v>15059.36</v>
      </c>
      <c r="E16" s="236" t="n">
        <v>20000</v>
      </c>
      <c r="F16" s="41"/>
      <c r="G16" s="42" t="n">
        <v>22300</v>
      </c>
      <c r="H16" s="42" t="n">
        <v>22300</v>
      </c>
      <c r="I16" s="42" t="n">
        <v>22300</v>
      </c>
      <c r="J16" s="42" t="n">
        <v>22300</v>
      </c>
    </row>
    <row r="17" customFormat="false" ht="15" hidden="false" customHeight="false" outlineLevel="0" collapsed="false">
      <c r="A17" s="7" t="s">
        <v>402</v>
      </c>
      <c r="B17" s="42" t="s">
        <v>403</v>
      </c>
      <c r="C17" s="84" t="n">
        <v>6000</v>
      </c>
      <c r="D17" s="62" t="n">
        <v>4885.27</v>
      </c>
      <c r="E17" s="84" t="n">
        <v>6000</v>
      </c>
      <c r="F17" s="41"/>
      <c r="G17" s="42" t="n">
        <v>6000</v>
      </c>
      <c r="H17" s="42" t="n">
        <v>6000</v>
      </c>
      <c r="I17" s="42" t="n">
        <v>6000</v>
      </c>
      <c r="J17" s="42" t="n">
        <v>6000</v>
      </c>
    </row>
    <row r="18" customFormat="false" ht="15" hidden="false" customHeight="false" outlineLevel="0" collapsed="false">
      <c r="A18" s="7" t="s">
        <v>404</v>
      </c>
      <c r="B18" s="42" t="s">
        <v>405</v>
      </c>
      <c r="C18" s="84" t="n">
        <v>10000</v>
      </c>
      <c r="D18" s="62" t="n">
        <v>14698.35</v>
      </c>
      <c r="E18" s="84" t="n">
        <v>10000</v>
      </c>
      <c r="F18" s="41"/>
      <c r="G18" s="42" t="n">
        <v>12000</v>
      </c>
      <c r="H18" s="42" t="n">
        <v>12000</v>
      </c>
      <c r="I18" s="42" t="n">
        <v>12000</v>
      </c>
      <c r="J18" s="42" t="n">
        <v>12000</v>
      </c>
    </row>
    <row r="19" customFormat="false" ht="15" hidden="false" customHeight="false" outlineLevel="0" collapsed="false">
      <c r="A19" s="7" t="s">
        <v>406</v>
      </c>
      <c r="B19" s="244" t="s">
        <v>407</v>
      </c>
      <c r="C19" s="236" t="n">
        <v>60000</v>
      </c>
      <c r="D19" s="237" t="n">
        <v>82562.49</v>
      </c>
      <c r="E19" s="236" t="n">
        <v>60000</v>
      </c>
      <c r="F19" s="41"/>
      <c r="G19" s="42" t="n">
        <v>60000</v>
      </c>
      <c r="H19" s="42" t="n">
        <v>60000</v>
      </c>
      <c r="I19" s="42" t="n">
        <v>60000</v>
      </c>
      <c r="J19" s="42" t="n">
        <v>60000</v>
      </c>
    </row>
    <row r="20" customFormat="false" ht="15" hidden="false" customHeight="false" outlineLevel="0" collapsed="false">
      <c r="A20" s="7" t="s">
        <v>408</v>
      </c>
      <c r="B20" s="42" t="s">
        <v>288</v>
      </c>
      <c r="C20" s="84" t="n">
        <v>2500</v>
      </c>
      <c r="D20" s="62" t="n">
        <v>2066.74</v>
      </c>
      <c r="E20" s="84" t="n">
        <v>2500</v>
      </c>
      <c r="F20" s="41"/>
      <c r="G20" s="42" t="n">
        <v>3000</v>
      </c>
      <c r="H20" s="42" t="n">
        <v>3000</v>
      </c>
      <c r="I20" s="42" t="n">
        <v>3000</v>
      </c>
      <c r="J20" s="42" t="n">
        <v>3000</v>
      </c>
    </row>
    <row r="21" customFormat="false" ht="15" hidden="false" customHeight="false" outlineLevel="0" collapsed="false">
      <c r="A21" s="7" t="s">
        <v>409</v>
      </c>
      <c r="B21" s="42" t="s">
        <v>176</v>
      </c>
      <c r="C21" s="84" t="n">
        <v>10000</v>
      </c>
      <c r="D21" s="62" t="n">
        <v>20347</v>
      </c>
      <c r="E21" s="84" t="n">
        <v>10000</v>
      </c>
      <c r="F21" s="41"/>
      <c r="G21" s="42" t="n">
        <v>10000</v>
      </c>
      <c r="H21" s="42" t="n">
        <v>10000</v>
      </c>
      <c r="I21" s="42" t="n">
        <v>10000</v>
      </c>
      <c r="J21" s="42" t="n">
        <v>10000</v>
      </c>
    </row>
    <row r="22" customFormat="false" ht="15" hidden="false" customHeight="false" outlineLevel="0" collapsed="false">
      <c r="A22" s="15" t="s">
        <v>67</v>
      </c>
      <c r="B22" s="238"/>
      <c r="C22" s="86" t="n">
        <f aca="false">SUM(C12:C21)</f>
        <v>256000</v>
      </c>
      <c r="D22" s="87" t="n">
        <f aca="false">SUM(D12:D21)</f>
        <v>304536.79</v>
      </c>
      <c r="E22" s="86" t="n">
        <f aca="false">SUM(E12:E21)</f>
        <v>256000</v>
      </c>
      <c r="F22" s="87" t="n">
        <f aca="false">SUM(F12:F21)</f>
        <v>0</v>
      </c>
      <c r="G22" s="88" t="n">
        <f aca="false">SUM(G12:G21)</f>
        <v>260800</v>
      </c>
      <c r="H22" s="88" t="n">
        <f aca="false">G22</f>
        <v>260800</v>
      </c>
      <c r="I22" s="88" t="n">
        <f aca="false">H22</f>
        <v>260800</v>
      </c>
      <c r="J22" s="88" t="n">
        <f aca="false">I22</f>
        <v>260800</v>
      </c>
    </row>
    <row r="23" customFormat="false" ht="15" hidden="false" customHeight="false" outlineLevel="0" collapsed="false">
      <c r="A23" s="15" t="s">
        <v>12</v>
      </c>
      <c r="B23" s="238"/>
      <c r="C23" s="83" t="n">
        <f aca="false">C10+C22</f>
        <v>516781</v>
      </c>
      <c r="D23" s="83" t="n">
        <f aca="false">D10+D22</f>
        <v>506901.44</v>
      </c>
      <c r="E23" s="83" t="n">
        <f aca="false">E10+E22</f>
        <v>560873</v>
      </c>
      <c r="F23" s="83" t="n">
        <f aca="false">F10+F22</f>
        <v>0</v>
      </c>
      <c r="G23" s="83" t="n">
        <f aca="false">G10+G22</f>
        <v>564569.95</v>
      </c>
      <c r="H23" s="83" t="n">
        <f aca="false">H10+H22</f>
        <v>570645.349</v>
      </c>
      <c r="I23" s="83" t="n">
        <f aca="false">I10+I22</f>
        <v>572164.19875</v>
      </c>
      <c r="J23" s="83" t="n">
        <f aca="false">J10+J22</f>
        <v>573683.0485</v>
      </c>
    </row>
    <row r="25" customFormat="false" ht="15" hidden="false" customHeight="false" outlineLevel="0" collapsed="false">
      <c r="A25" s="136"/>
    </row>
  </sheetData>
  <mergeCells count="4">
    <mergeCell ref="A1:M1"/>
    <mergeCell ref="A2:M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M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2" activeCellId="0" sqref="E22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3.15"/>
    <col collapsed="false" customWidth="true" hidden="false" outlineLevel="0" max="2" min="2" style="2" width="20.14"/>
    <col collapsed="false" customWidth="true" hidden="false" outlineLevel="0" max="15" min="3" style="2" width="11.71"/>
    <col collapsed="false" customWidth="true" hidden="false" outlineLevel="0" max="16" min="16" style="2" width="11.28"/>
    <col collapsed="false" customWidth="true" hidden="false" outlineLevel="0" max="18" min="17" style="2" width="10.85"/>
    <col collapsed="false" customWidth="false" hidden="false" outlineLevel="0" max="1024" min="19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7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71"/>
    </row>
    <row r="6" customFormat="false" ht="15" hidden="false" customHeight="false" outlineLevel="0" collapsed="false">
      <c r="A6" s="7"/>
      <c r="B6" s="15"/>
      <c r="C6" s="222" t="s">
        <v>410</v>
      </c>
      <c r="D6" s="222"/>
      <c r="E6" s="20" t="s">
        <v>6</v>
      </c>
      <c r="F6" s="20"/>
      <c r="G6" s="20" t="s">
        <v>7</v>
      </c>
      <c r="H6" s="164" t="n">
        <v>0.02</v>
      </c>
      <c r="I6" s="165" t="n">
        <v>0.025</v>
      </c>
      <c r="J6" s="164" t="n">
        <v>0.03</v>
      </c>
    </row>
    <row r="7" customFormat="false" ht="15" hidden="false" customHeight="false" outlineLevel="0" collapsed="false">
      <c r="A7" s="245" t="s">
        <v>411</v>
      </c>
      <c r="B7" s="245"/>
      <c r="C7" s="76" t="s">
        <v>8</v>
      </c>
      <c r="D7" s="59" t="s">
        <v>9</v>
      </c>
      <c r="E7" s="76" t="s">
        <v>8</v>
      </c>
      <c r="F7" s="59" t="s">
        <v>9</v>
      </c>
      <c r="G7" s="60" t="s">
        <v>10</v>
      </c>
      <c r="H7" s="7"/>
      <c r="I7" s="7"/>
      <c r="J7" s="7"/>
    </row>
    <row r="8" customFormat="false" ht="15" hidden="false" customHeight="false" outlineLevel="0" collapsed="false">
      <c r="A8" s="246" t="s">
        <v>412</v>
      </c>
      <c r="B8" s="246" t="s">
        <v>413</v>
      </c>
      <c r="C8" s="230" t="n">
        <v>3231</v>
      </c>
      <c r="D8" s="230" t="n">
        <v>379.2</v>
      </c>
      <c r="E8" s="230" t="n">
        <v>3395</v>
      </c>
      <c r="F8" s="230"/>
      <c r="G8" s="230" t="n">
        <v>3395</v>
      </c>
      <c r="H8" s="230" t="n">
        <f aca="false">(G8*H6)+G8</f>
        <v>3462.9</v>
      </c>
      <c r="I8" s="230" t="n">
        <f aca="false">(G8*I6)+G8</f>
        <v>3479.875</v>
      </c>
      <c r="J8" s="230" t="n">
        <f aca="false">(G8*J6)+G8</f>
        <v>3496.85</v>
      </c>
    </row>
    <row r="9" customFormat="false" ht="15" hidden="false" customHeight="false" outlineLevel="0" collapsed="false">
      <c r="A9" s="7" t="s">
        <v>412</v>
      </c>
      <c r="B9" s="7" t="s">
        <v>414</v>
      </c>
      <c r="C9" s="78" t="n">
        <v>0</v>
      </c>
      <c r="D9" s="41" t="n">
        <v>3683.23</v>
      </c>
      <c r="E9" s="247"/>
      <c r="F9" s="41"/>
      <c r="G9" s="42"/>
      <c r="H9" s="42" t="n">
        <f aca="false">(G9*H6)+G9</f>
        <v>0</v>
      </c>
      <c r="I9" s="42" t="n">
        <f aca="false">(H9*I6)+H9</f>
        <v>0</v>
      </c>
      <c r="J9" s="42" t="n">
        <f aca="false">(I9*J6)+I9</f>
        <v>0</v>
      </c>
    </row>
    <row r="10" customFormat="false" ht="15" hidden="false" customHeight="false" outlineLevel="0" collapsed="false">
      <c r="A10" s="246" t="s">
        <v>415</v>
      </c>
      <c r="B10" s="246" t="s">
        <v>391</v>
      </c>
      <c r="C10" s="230" t="n">
        <v>16599</v>
      </c>
      <c r="D10" s="230" t="n">
        <v>8631.66</v>
      </c>
      <c r="E10" s="230" t="n">
        <v>17439</v>
      </c>
      <c r="F10" s="230"/>
      <c r="G10" s="230" t="n">
        <v>17439</v>
      </c>
      <c r="H10" s="230" t="n">
        <f aca="false">(G10*H6)+G10</f>
        <v>17787.78</v>
      </c>
      <c r="I10" s="230" t="n">
        <f aca="false">(G10*I6)+G10</f>
        <v>17874.975</v>
      </c>
      <c r="J10" s="230" t="n">
        <f aca="false">(G10*J6)+G10</f>
        <v>17962.17</v>
      </c>
    </row>
    <row r="11" s="21" customFormat="true" ht="14.25" hidden="false" customHeight="false" outlineLevel="0" collapsed="false">
      <c r="A11" s="15" t="s">
        <v>46</v>
      </c>
      <c r="B11" s="15"/>
      <c r="C11" s="225" t="n">
        <f aca="false">SUM(C8:C10)</f>
        <v>19830</v>
      </c>
      <c r="D11" s="118" t="n">
        <f aca="false">SUM(D8:D10)</f>
        <v>12694.09</v>
      </c>
      <c r="E11" s="225" t="n">
        <f aca="false">SUM(E8:E10)</f>
        <v>20834</v>
      </c>
      <c r="F11" s="118" t="n">
        <f aca="false">SUM(F8:F10)</f>
        <v>0</v>
      </c>
      <c r="G11" s="119" t="n">
        <f aca="false">SUM(G8:G10)</f>
        <v>20834</v>
      </c>
      <c r="H11" s="119" t="n">
        <f aca="false">SUM(H8:H10)</f>
        <v>21250.68</v>
      </c>
      <c r="I11" s="119" t="n">
        <f aca="false">SUM(I8:I10)</f>
        <v>21354.85</v>
      </c>
      <c r="J11" s="119" t="n">
        <f aca="false">SUM(J8:J10)</f>
        <v>21459.02</v>
      </c>
    </row>
    <row r="12" customFormat="false" ht="15" hidden="false" customHeight="false" outlineLevel="0" collapsed="false">
      <c r="A12" s="7" t="s">
        <v>416</v>
      </c>
      <c r="B12" s="7" t="s">
        <v>417</v>
      </c>
      <c r="C12" s="78" t="n">
        <v>56000</v>
      </c>
      <c r="D12" s="41" t="n">
        <v>9046.23</v>
      </c>
      <c r="E12" s="78" t="n">
        <v>56000</v>
      </c>
      <c r="F12" s="41"/>
      <c r="G12" s="42" t="n">
        <v>56000</v>
      </c>
      <c r="H12" s="42" t="n">
        <v>56000</v>
      </c>
      <c r="I12" s="42" t="n">
        <v>56000</v>
      </c>
      <c r="J12" s="42" t="n">
        <v>56000</v>
      </c>
    </row>
    <row r="13" customFormat="false" ht="15" hidden="false" customHeight="false" outlineLevel="0" collapsed="false">
      <c r="A13" s="7" t="s">
        <v>418</v>
      </c>
      <c r="B13" s="7" t="s">
        <v>419</v>
      </c>
      <c r="C13" s="78" t="n">
        <v>20000</v>
      </c>
      <c r="D13" s="41" t="n">
        <v>27369.55</v>
      </c>
      <c r="E13" s="78" t="n">
        <v>20000</v>
      </c>
      <c r="F13" s="41"/>
      <c r="G13" s="42" t="n">
        <v>20000</v>
      </c>
      <c r="H13" s="42" t="n">
        <v>20000</v>
      </c>
      <c r="I13" s="42" t="n">
        <v>20000</v>
      </c>
      <c r="J13" s="42" t="n">
        <v>20000</v>
      </c>
    </row>
    <row r="14" customFormat="false" ht="15" hidden="false" customHeight="false" outlineLevel="0" collapsed="false">
      <c r="A14" s="7" t="s">
        <v>420</v>
      </c>
      <c r="B14" s="7" t="s">
        <v>421</v>
      </c>
      <c r="C14" s="78" t="n">
        <v>15000</v>
      </c>
      <c r="D14" s="41" t="n">
        <v>12806.49</v>
      </c>
      <c r="E14" s="78" t="n">
        <v>15000</v>
      </c>
      <c r="F14" s="41"/>
      <c r="G14" s="42" t="n">
        <v>15000</v>
      </c>
      <c r="H14" s="42" t="n">
        <v>15000</v>
      </c>
      <c r="I14" s="42" t="n">
        <v>15000</v>
      </c>
      <c r="J14" s="42" t="n">
        <v>15000</v>
      </c>
    </row>
    <row r="15" customFormat="false" ht="15" hidden="false" customHeight="false" outlineLevel="0" collapsed="false">
      <c r="A15" s="7" t="s">
        <v>422</v>
      </c>
      <c r="B15" s="7" t="s">
        <v>174</v>
      </c>
      <c r="C15" s="78" t="n">
        <v>12000</v>
      </c>
      <c r="D15" s="41" t="n">
        <v>40023.78</v>
      </c>
      <c r="E15" s="78" t="n">
        <v>12000</v>
      </c>
      <c r="F15" s="41"/>
      <c r="G15" s="42" t="n">
        <v>12000</v>
      </c>
      <c r="H15" s="42" t="n">
        <v>12000</v>
      </c>
      <c r="I15" s="42" t="n">
        <v>12000</v>
      </c>
      <c r="J15" s="42" t="n">
        <v>12000</v>
      </c>
    </row>
    <row r="16" customFormat="false" ht="15" hidden="false" customHeight="false" outlineLevel="0" collapsed="false">
      <c r="A16" s="7" t="s">
        <v>423</v>
      </c>
      <c r="B16" s="7" t="s">
        <v>176</v>
      </c>
      <c r="C16" s="78"/>
      <c r="D16" s="41"/>
      <c r="E16" s="78"/>
      <c r="F16" s="41"/>
      <c r="G16" s="42"/>
      <c r="H16" s="7"/>
      <c r="I16" s="7"/>
      <c r="J16" s="7"/>
    </row>
    <row r="17" s="21" customFormat="true" ht="14.25" hidden="false" customHeight="false" outlineLevel="0" collapsed="false">
      <c r="A17" s="15" t="s">
        <v>67</v>
      </c>
      <c r="B17" s="15"/>
      <c r="C17" s="225" t="n">
        <f aca="false">SUM(C12:C16)</f>
        <v>103000</v>
      </c>
      <c r="D17" s="118" t="n">
        <f aca="false">SUM(D12:D16)</f>
        <v>89246.05</v>
      </c>
      <c r="E17" s="225" t="n">
        <f aca="false">SUM(E12:E16)</f>
        <v>103000</v>
      </c>
      <c r="F17" s="118" t="n">
        <f aca="false">SUM(F12:F16)</f>
        <v>0</v>
      </c>
      <c r="G17" s="119" t="n">
        <f aca="false">SUM(G12:G16)</f>
        <v>103000</v>
      </c>
      <c r="H17" s="119" t="n">
        <f aca="false">G17</f>
        <v>103000</v>
      </c>
      <c r="I17" s="119" t="n">
        <f aca="false">H17</f>
        <v>103000</v>
      </c>
      <c r="J17" s="119" t="n">
        <f aca="false">I17</f>
        <v>103000</v>
      </c>
    </row>
    <row r="18" s="21" customFormat="true" ht="14.25" hidden="false" customHeight="false" outlineLevel="0" collapsed="false">
      <c r="A18" s="15" t="s">
        <v>12</v>
      </c>
      <c r="B18" s="184"/>
      <c r="C18" s="86" t="n">
        <f aca="false">C11+C17</f>
        <v>122830</v>
      </c>
      <c r="D18" s="87" t="n">
        <f aca="false">D11+D17</f>
        <v>101940.14</v>
      </c>
      <c r="E18" s="86" t="n">
        <f aca="false">E11+E17</f>
        <v>123834</v>
      </c>
      <c r="F18" s="87" t="n">
        <f aca="false">F11+F17</f>
        <v>0</v>
      </c>
      <c r="G18" s="88" t="n">
        <f aca="false">G11+G17</f>
        <v>123834</v>
      </c>
      <c r="H18" s="88" t="n">
        <f aca="false">H11+H17</f>
        <v>124250.68</v>
      </c>
      <c r="I18" s="88" t="n">
        <f aca="false">I11+I17</f>
        <v>124354.85</v>
      </c>
      <c r="J18" s="88" t="n">
        <f aca="false">J11+J17</f>
        <v>124459.02</v>
      </c>
    </row>
    <row r="19" customFormat="false" ht="15" hidden="false" customHeight="false" outlineLevel="0" collapsed="false">
      <c r="A19" s="90"/>
      <c r="M19" s="220"/>
    </row>
  </sheetData>
  <mergeCells count="4">
    <mergeCell ref="A1:K1"/>
    <mergeCell ref="A2:K2"/>
    <mergeCell ref="C6:D6"/>
    <mergeCell ref="E6:F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8" activeCellId="0" sqref="E28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4.72"/>
    <col collapsed="false" customWidth="true" hidden="false" outlineLevel="0" max="2" min="2" style="2" width="29.29"/>
    <col collapsed="false" customWidth="true" hidden="false" outlineLevel="0" max="4" min="3" style="2" width="14.28"/>
    <col collapsed="false" customWidth="true" hidden="false" outlineLevel="0" max="5" min="5" style="2" width="12.85"/>
    <col collapsed="false" customWidth="true" hidden="false" outlineLevel="0" max="8" min="6" style="2" width="10.43"/>
    <col collapsed="false" customWidth="false" hidden="false" outlineLevel="0" max="15" min="9" style="2" width="9.14"/>
    <col collapsed="false" customWidth="true" hidden="false" outlineLevel="0" max="16" min="16" style="2" width="11.43"/>
    <col collapsed="false" customWidth="false" hidden="false" outlineLevel="0" max="1024" min="17" style="2" width="9.14"/>
  </cols>
  <sheetData>
    <row r="1" customFormat="false" ht="15" hidden="false" customHeight="false" outlineLevel="0" collapsed="false">
      <c r="A1" s="1" t="s">
        <v>0</v>
      </c>
      <c r="B1" s="1"/>
      <c r="C1" s="71"/>
      <c r="D1" s="71"/>
      <c r="E1" s="213"/>
    </row>
    <row r="2" customFormat="false" ht="15" hidden="false" customHeight="false" outlineLevel="0" collapsed="false">
      <c r="A2" s="1" t="s">
        <v>1</v>
      </c>
      <c r="B2" s="1"/>
      <c r="C2" s="71"/>
      <c r="D2" s="71"/>
      <c r="E2" s="213"/>
    </row>
    <row r="3" customFormat="false" ht="15" hidden="false" customHeight="false" outlineLevel="0" collapsed="false">
      <c r="E3" s="213"/>
    </row>
    <row r="4" customFormat="false" ht="15" hidden="false" customHeight="false" outlineLevel="0" collapsed="false">
      <c r="A4" s="3" t="s">
        <v>424</v>
      </c>
      <c r="B4" s="184"/>
      <c r="C4" s="20" t="s">
        <v>425</v>
      </c>
      <c r="D4" s="20"/>
      <c r="E4" s="20" t="s">
        <v>7</v>
      </c>
      <c r="F4" s="113" t="n">
        <v>0.02</v>
      </c>
      <c r="G4" s="114" t="n">
        <v>0.025</v>
      </c>
      <c r="H4" s="113" t="n">
        <v>0.03</v>
      </c>
    </row>
    <row r="5" customFormat="false" ht="15" hidden="false" customHeight="false" outlineLevel="0" collapsed="false">
      <c r="A5" s="7"/>
      <c r="B5" s="7"/>
      <c r="C5" s="248" t="s">
        <v>8</v>
      </c>
      <c r="D5" s="188" t="s">
        <v>9</v>
      </c>
      <c r="E5" s="60" t="s">
        <v>10</v>
      </c>
      <c r="F5" s="7"/>
      <c r="G5" s="7"/>
      <c r="H5" s="7"/>
    </row>
    <row r="6" customFormat="false" ht="15" hidden="false" customHeight="false" outlineLevel="0" collapsed="false">
      <c r="A6" s="80" t="s">
        <v>426</v>
      </c>
      <c r="B6" s="80" t="s">
        <v>427</v>
      </c>
      <c r="C6" s="82" t="n">
        <v>42000</v>
      </c>
      <c r="D6" s="82"/>
      <c r="E6" s="81" t="n">
        <v>42000</v>
      </c>
      <c r="F6" s="82" t="n">
        <f aca="false">(E6*F4)+E6</f>
        <v>42840</v>
      </c>
      <c r="G6" s="82" t="n">
        <f aca="false">(E6*G4)+E6</f>
        <v>43050</v>
      </c>
      <c r="H6" s="82" t="n">
        <f aca="false">(E6*H4)+E6</f>
        <v>43260</v>
      </c>
    </row>
    <row r="7" s="21" customFormat="true" ht="15" hidden="false" customHeight="false" outlineLevel="0" collapsed="false">
      <c r="A7" s="15" t="s">
        <v>46</v>
      </c>
      <c r="B7" s="15"/>
      <c r="C7" s="83" t="n">
        <f aca="false">C6</f>
        <v>42000</v>
      </c>
      <c r="D7" s="168" t="n">
        <f aca="false">D6</f>
        <v>0</v>
      </c>
      <c r="E7" s="169" t="n">
        <f aca="false">E6</f>
        <v>42000</v>
      </c>
      <c r="F7" s="169" t="n">
        <f aca="false">F6</f>
        <v>42840</v>
      </c>
      <c r="G7" s="169" t="n">
        <f aca="false">G6</f>
        <v>43050</v>
      </c>
      <c r="H7" s="169" t="n">
        <f aca="false">H6</f>
        <v>43260</v>
      </c>
      <c r="L7" s="2"/>
    </row>
    <row r="8" customFormat="false" ht="15" hidden="false" customHeight="false" outlineLevel="0" collapsed="false">
      <c r="A8" s="7" t="s">
        <v>428</v>
      </c>
      <c r="B8" s="7" t="s">
        <v>429</v>
      </c>
      <c r="C8" s="78" t="n">
        <v>2200</v>
      </c>
      <c r="D8" s="41"/>
      <c r="E8" s="67" t="s">
        <v>92</v>
      </c>
      <c r="F8" s="42"/>
      <c r="G8" s="42"/>
      <c r="H8" s="42"/>
      <c r="K8" s="70"/>
    </row>
    <row r="9" customFormat="false" ht="15" hidden="false" customHeight="false" outlineLevel="0" collapsed="false">
      <c r="A9" s="7" t="s">
        <v>430</v>
      </c>
      <c r="B9" s="7" t="s">
        <v>431</v>
      </c>
      <c r="C9" s="78" t="n">
        <v>4000</v>
      </c>
      <c r="D9" s="41"/>
      <c r="E9" s="67" t="s">
        <v>92</v>
      </c>
      <c r="F9" s="42"/>
      <c r="G9" s="42"/>
      <c r="H9" s="42"/>
    </row>
    <row r="10" customFormat="false" ht="15" hidden="false" customHeight="false" outlineLevel="0" collapsed="false">
      <c r="A10" s="7" t="s">
        <v>432</v>
      </c>
      <c r="B10" s="7" t="s">
        <v>433</v>
      </c>
      <c r="C10" s="78"/>
      <c r="D10" s="41"/>
      <c r="E10" s="67" t="n">
        <v>1000</v>
      </c>
      <c r="F10" s="42"/>
      <c r="G10" s="42"/>
      <c r="H10" s="42"/>
    </row>
    <row r="11" customFormat="false" ht="15" hidden="false" customHeight="false" outlineLevel="0" collapsed="false">
      <c r="A11" s="7" t="s">
        <v>434</v>
      </c>
      <c r="B11" s="7" t="s">
        <v>435</v>
      </c>
      <c r="C11" s="78" t="n">
        <v>7859</v>
      </c>
      <c r="D11" s="41"/>
      <c r="E11" s="67" t="n">
        <v>7982</v>
      </c>
      <c r="F11" s="42"/>
      <c r="G11" s="42"/>
      <c r="H11" s="42"/>
    </row>
    <row r="12" customFormat="false" ht="15" hidden="false" customHeight="false" outlineLevel="0" collapsed="false">
      <c r="A12" s="7" t="s">
        <v>436</v>
      </c>
      <c r="B12" s="7" t="s">
        <v>393</v>
      </c>
      <c r="C12" s="78" t="n">
        <v>300</v>
      </c>
      <c r="D12" s="41"/>
      <c r="E12" s="67" t="n">
        <v>300</v>
      </c>
      <c r="F12" s="42"/>
      <c r="G12" s="42"/>
      <c r="H12" s="42"/>
    </row>
    <row r="13" customFormat="false" ht="15" hidden="false" customHeight="false" outlineLevel="0" collapsed="false">
      <c r="A13" s="7" t="s">
        <v>437</v>
      </c>
      <c r="B13" s="7" t="s">
        <v>109</v>
      </c>
      <c r="C13" s="78" t="n">
        <v>22700</v>
      </c>
      <c r="D13" s="41"/>
      <c r="E13" s="67" t="n">
        <v>18000</v>
      </c>
      <c r="F13" s="42"/>
      <c r="G13" s="42"/>
      <c r="H13" s="42"/>
    </row>
    <row r="14" customFormat="false" ht="15" hidden="false" customHeight="false" outlineLevel="0" collapsed="false">
      <c r="A14" s="7" t="s">
        <v>438</v>
      </c>
      <c r="B14" s="7" t="s">
        <v>439</v>
      </c>
      <c r="C14" s="78" t="n">
        <v>45000</v>
      </c>
      <c r="D14" s="41"/>
      <c r="E14" s="61" t="n">
        <v>12250.5</v>
      </c>
      <c r="F14" s="42"/>
      <c r="G14" s="42"/>
      <c r="H14" s="42"/>
      <c r="I14" s="220"/>
    </row>
    <row r="15" customFormat="false" ht="15" hidden="false" customHeight="false" outlineLevel="0" collapsed="false">
      <c r="A15" s="7" t="s">
        <v>440</v>
      </c>
      <c r="B15" s="7" t="s">
        <v>441</v>
      </c>
      <c r="C15" s="78"/>
      <c r="D15" s="41"/>
      <c r="E15" s="61" t="n">
        <v>20367.5</v>
      </c>
      <c r="F15" s="42"/>
      <c r="G15" s="42"/>
      <c r="H15" s="42"/>
      <c r="L15" s="0"/>
      <c r="M15" s="0"/>
      <c r="N15" s="0"/>
      <c r="O15" s="0"/>
      <c r="P15" s="0"/>
    </row>
    <row r="16" customFormat="false" ht="15" hidden="false" customHeight="false" outlineLevel="0" collapsed="false">
      <c r="A16" s="7" t="s">
        <v>442</v>
      </c>
      <c r="B16" s="7" t="s">
        <v>443</v>
      </c>
      <c r="C16" s="78"/>
      <c r="D16" s="41"/>
      <c r="E16" s="61" t="n">
        <v>16253.5</v>
      </c>
      <c r="F16" s="42"/>
      <c r="G16" s="42"/>
      <c r="H16" s="42"/>
    </row>
    <row r="17" customFormat="false" ht="15" hidden="false" customHeight="false" outlineLevel="0" collapsed="false">
      <c r="A17" s="7" t="s">
        <v>444</v>
      </c>
      <c r="B17" s="7" t="s">
        <v>445</v>
      </c>
      <c r="C17" s="78" t="n">
        <v>40000</v>
      </c>
      <c r="D17" s="41"/>
      <c r="E17" s="61" t="n">
        <v>41078</v>
      </c>
      <c r="F17" s="42"/>
      <c r="G17" s="42"/>
      <c r="H17" s="42"/>
      <c r="L17" s="0"/>
      <c r="N17" s="0"/>
      <c r="O17" s="0"/>
      <c r="P17" s="0"/>
    </row>
    <row r="18" customFormat="false" ht="15" hidden="false" customHeight="false" outlineLevel="0" collapsed="false">
      <c r="A18" s="7" t="s">
        <v>446</v>
      </c>
      <c r="B18" s="7" t="s">
        <v>447</v>
      </c>
      <c r="C18" s="78" t="n">
        <v>7500</v>
      </c>
      <c r="D18" s="168"/>
      <c r="E18" s="67" t="n">
        <v>7500</v>
      </c>
      <c r="F18" s="42"/>
      <c r="G18" s="42"/>
      <c r="H18" s="42"/>
      <c r="L18" s="0"/>
      <c r="M18" s="0"/>
      <c r="N18" s="0"/>
      <c r="O18" s="0"/>
      <c r="P18" s="0"/>
    </row>
    <row r="19" s="21" customFormat="true" ht="15" hidden="false" customHeight="false" outlineLevel="0" collapsed="false">
      <c r="A19" s="7" t="s">
        <v>448</v>
      </c>
      <c r="B19" s="7" t="s">
        <v>449</v>
      </c>
      <c r="C19" s="78" t="n">
        <v>15000</v>
      </c>
      <c r="D19" s="168"/>
      <c r="E19" s="67" t="n">
        <v>20000</v>
      </c>
      <c r="F19" s="169"/>
      <c r="G19" s="169"/>
      <c r="H19" s="169"/>
      <c r="I19" s="136"/>
      <c r="L19" s="0"/>
      <c r="M19" s="0"/>
      <c r="N19" s="0"/>
      <c r="O19" s="0"/>
      <c r="P19" s="0"/>
    </row>
    <row r="20" customFormat="false" ht="15" hidden="false" customHeight="false" outlineLevel="0" collapsed="false">
      <c r="A20" s="7" t="s">
        <v>450</v>
      </c>
      <c r="B20" s="7" t="s">
        <v>451</v>
      </c>
      <c r="C20" s="78"/>
      <c r="D20" s="41"/>
      <c r="E20" s="67"/>
      <c r="F20" s="42"/>
      <c r="G20" s="42"/>
      <c r="H20" s="42"/>
    </row>
    <row r="21" customFormat="false" ht="15" hidden="false" customHeight="false" outlineLevel="0" collapsed="false">
      <c r="A21" s="7" t="s">
        <v>452</v>
      </c>
      <c r="B21" s="7" t="s">
        <v>453</v>
      </c>
      <c r="C21" s="78"/>
      <c r="D21" s="41"/>
      <c r="E21" s="61" t="n">
        <v>3816</v>
      </c>
      <c r="F21" s="42"/>
      <c r="G21" s="42"/>
      <c r="H21" s="42"/>
    </row>
    <row r="22" customFormat="false" ht="15" hidden="false" customHeight="false" outlineLevel="0" collapsed="false">
      <c r="A22" s="7" t="s">
        <v>454</v>
      </c>
      <c r="B22" s="7" t="s">
        <v>455</v>
      </c>
      <c r="C22" s="78" t="n">
        <v>2000</v>
      </c>
      <c r="D22" s="41"/>
      <c r="E22" s="67" t="s">
        <v>92</v>
      </c>
      <c r="F22" s="42"/>
      <c r="G22" s="42"/>
      <c r="H22" s="42"/>
    </row>
    <row r="23" customFormat="false" ht="15" hidden="false" customHeight="false" outlineLevel="0" collapsed="false">
      <c r="A23" s="7" t="s">
        <v>456</v>
      </c>
      <c r="B23" s="7" t="s">
        <v>288</v>
      </c>
      <c r="C23" s="78" t="n">
        <v>0</v>
      </c>
      <c r="D23" s="41"/>
      <c r="E23" s="67" t="n">
        <f aca="false">6*250</f>
        <v>1500</v>
      </c>
      <c r="F23" s="42"/>
      <c r="G23" s="42"/>
      <c r="H23" s="42"/>
    </row>
    <row r="24" s="21" customFormat="true" ht="14.25" hidden="false" customHeight="false" outlineLevel="0" collapsed="false">
      <c r="A24" s="15" t="s">
        <v>67</v>
      </c>
      <c r="B24" s="15"/>
      <c r="C24" s="83" t="n">
        <f aca="false">SUM(C8:C23)</f>
        <v>146559</v>
      </c>
      <c r="D24" s="168" t="n">
        <f aca="false">SUM(D8:D23)</f>
        <v>0</v>
      </c>
      <c r="E24" s="169" t="n">
        <f aca="false">SUM(E8:E23)</f>
        <v>150047.5</v>
      </c>
      <c r="F24" s="169" t="n">
        <f aca="false">E24</f>
        <v>150047.5</v>
      </c>
      <c r="G24" s="169" t="n">
        <f aca="false">F24</f>
        <v>150047.5</v>
      </c>
      <c r="H24" s="169" t="n">
        <f aca="false">G24</f>
        <v>150047.5</v>
      </c>
    </row>
    <row r="25" s="21" customFormat="true" ht="14.25" hidden="false" customHeight="false" outlineLevel="0" collapsed="false">
      <c r="A25" s="15" t="s">
        <v>12</v>
      </c>
      <c r="B25" s="15"/>
      <c r="C25" s="83" t="n">
        <f aca="false">C24+C7</f>
        <v>188559</v>
      </c>
      <c r="D25" s="168" t="n">
        <f aca="false">D24+D7</f>
        <v>0</v>
      </c>
      <c r="E25" s="169" t="n">
        <f aca="false">E24+E7</f>
        <v>192047.5</v>
      </c>
      <c r="F25" s="169" t="n">
        <f aca="false">F24+F7</f>
        <v>192887.5</v>
      </c>
      <c r="G25" s="169" t="n">
        <f aca="false">G24+G7</f>
        <v>193097.5</v>
      </c>
      <c r="H25" s="169" t="n">
        <f aca="false">H24+H7</f>
        <v>193307.5</v>
      </c>
    </row>
    <row r="26" customFormat="false" ht="15" hidden="false" customHeight="false" outlineLevel="0" collapsed="false">
      <c r="A26" s="136" t="s">
        <v>457</v>
      </c>
      <c r="L26" s="220"/>
    </row>
    <row r="27" customFormat="false" ht="15" hidden="false" customHeight="false" outlineLevel="0" collapsed="false">
      <c r="A27" s="249" t="s">
        <v>458</v>
      </c>
    </row>
    <row r="28" customFormat="false" ht="15" hidden="false" customHeight="false" outlineLevel="0" collapsed="false">
      <c r="E28" s="220"/>
    </row>
    <row r="29" customFormat="false" ht="15" hidden="false" customHeight="false" outlineLevel="0" collapsed="false">
      <c r="A29" s="136"/>
      <c r="F29" s="250"/>
    </row>
    <row r="30" customFormat="false" ht="15" hidden="false" customHeight="false" outlineLevel="0" collapsed="false">
      <c r="A30" s="136"/>
      <c r="C30" s="220"/>
    </row>
    <row r="31" customFormat="false" ht="15" hidden="false" customHeight="false" outlineLevel="0" collapsed="false">
      <c r="A31" s="136"/>
    </row>
    <row r="33" customFormat="false" ht="15" hidden="false" customHeight="false" outlineLevel="0" collapsed="false">
      <c r="F33" s="220"/>
    </row>
  </sheetData>
  <mergeCells count="3">
    <mergeCell ref="A1:B1"/>
    <mergeCell ref="A2:B2"/>
    <mergeCell ref="C4:D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I9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E8" activeCellId="0" sqref="E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7.3"/>
    <col collapsed="false" customWidth="true" hidden="false" outlineLevel="0" max="9" min="3" style="0" width="9.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71"/>
      <c r="I1" s="7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2"/>
      <c r="I2" s="2"/>
    </row>
    <row r="3" customFormat="false" ht="28.5" hidden="false" customHeight="false" outlineLevel="0" collapsed="false">
      <c r="A3" s="251" t="s">
        <v>459</v>
      </c>
      <c r="B3" s="251"/>
      <c r="C3" s="20" t="s">
        <v>4</v>
      </c>
      <c r="D3" s="20"/>
      <c r="E3" s="20" t="s">
        <v>410</v>
      </c>
      <c r="F3" s="20"/>
      <c r="G3" s="20" t="s">
        <v>6</v>
      </c>
      <c r="H3" s="20"/>
      <c r="I3" s="20" t="s">
        <v>7</v>
      </c>
    </row>
    <row r="4" customFormat="false" ht="18.75" hidden="false" customHeight="true" outlineLevel="0" collapsed="false">
      <c r="A4" s="111"/>
      <c r="B4" s="252"/>
      <c r="C4" s="253" t="s">
        <v>8</v>
      </c>
      <c r="D4" s="254" t="s">
        <v>9</v>
      </c>
      <c r="E4" s="253" t="s">
        <v>8</v>
      </c>
      <c r="F4" s="254" t="s">
        <v>9</v>
      </c>
      <c r="G4" s="253" t="s">
        <v>8</v>
      </c>
      <c r="H4" s="254" t="s">
        <v>9</v>
      </c>
      <c r="I4" s="255" t="s">
        <v>10</v>
      </c>
    </row>
    <row r="5" customFormat="false" ht="15" hidden="false" customHeight="false" outlineLevel="0" collapsed="false">
      <c r="A5" s="7" t="s">
        <v>460</v>
      </c>
      <c r="B5" s="256" t="s">
        <v>48</v>
      </c>
      <c r="C5" s="218" t="n">
        <v>0</v>
      </c>
      <c r="D5" s="219" t="n">
        <v>0</v>
      </c>
      <c r="E5" s="257" t="n">
        <v>250</v>
      </c>
      <c r="F5" s="116"/>
      <c r="G5" s="257" t="n">
        <v>250</v>
      </c>
      <c r="H5" s="65"/>
      <c r="I5" s="191"/>
    </row>
    <row r="6" customFormat="false" ht="15" hidden="false" customHeight="false" outlineLevel="0" collapsed="false">
      <c r="A6" s="7" t="s">
        <v>461</v>
      </c>
      <c r="B6" s="256" t="s">
        <v>186</v>
      </c>
      <c r="C6" s="218" t="n">
        <v>0</v>
      </c>
      <c r="D6" s="219" t="n">
        <v>0</v>
      </c>
      <c r="E6" s="257" t="n">
        <v>250</v>
      </c>
      <c r="F6" s="116"/>
      <c r="G6" s="257" t="n">
        <v>250</v>
      </c>
      <c r="H6" s="65"/>
      <c r="I6" s="191"/>
    </row>
    <row r="7" customFormat="false" ht="15" hidden="false" customHeight="false" outlineLevel="0" collapsed="false">
      <c r="A7" s="7" t="s">
        <v>462</v>
      </c>
      <c r="B7" s="256" t="s">
        <v>174</v>
      </c>
      <c r="C7" s="218" t="n">
        <v>0</v>
      </c>
      <c r="D7" s="219" t="n">
        <v>0</v>
      </c>
      <c r="E7" s="257" t="n">
        <v>100</v>
      </c>
      <c r="F7" s="116"/>
      <c r="G7" s="257" t="n">
        <v>100</v>
      </c>
      <c r="H7" s="65"/>
      <c r="I7" s="191"/>
    </row>
    <row r="8" customFormat="false" ht="15" hidden="false" customHeight="false" outlineLevel="0" collapsed="false">
      <c r="A8" s="111"/>
      <c r="B8" s="252" t="s">
        <v>12</v>
      </c>
      <c r="C8" s="218" t="n">
        <v>0</v>
      </c>
      <c r="D8" s="219" t="n">
        <v>0</v>
      </c>
      <c r="E8" s="225" t="n">
        <v>600</v>
      </c>
      <c r="F8" s="118"/>
      <c r="G8" s="225" t="n">
        <f aca="false">SUM(G5:G7)</f>
        <v>600</v>
      </c>
      <c r="H8" s="65"/>
      <c r="I8" s="169" t="n">
        <v>600</v>
      </c>
    </row>
    <row r="9" customFormat="false" ht="15" hidden="false" customHeight="false" outlineLevel="0" collapsed="false">
      <c r="E9" s="0" t="s">
        <v>463</v>
      </c>
    </row>
  </sheetData>
  <mergeCells count="5">
    <mergeCell ref="A1:G1"/>
    <mergeCell ref="A2:G2"/>
    <mergeCell ref="C3:D3"/>
    <mergeCell ref="E3:F3"/>
    <mergeCell ref="G3:H3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2:R57"/>
  <sheetViews>
    <sheetView showFormulas="false" showGridLines="true" showRowColHeaders="true" showZeros="true" rightToLeft="false" tabSelected="false" showOutlineSymbols="true" defaultGridColor="true" view="normal" topLeftCell="A2" colorId="64" zoomScale="110" zoomScaleNormal="110" zoomScalePageLayoutView="100" workbookViewId="0">
      <selection pane="topLeft" activeCell="A26" activeCellId="0" sqref="A26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23.85"/>
    <col collapsed="false" customWidth="true" hidden="false" outlineLevel="0" max="2" min="2" style="0" width="21.71"/>
    <col collapsed="false" customWidth="true" hidden="false" outlineLevel="0" max="15" min="3" style="0" width="11.28"/>
    <col collapsed="false" customWidth="true" hidden="false" outlineLevel="0" max="16" min="16" style="0" width="9.57"/>
  </cols>
  <sheetData>
    <row r="2" customFormat="false" ht="15" hidden="false" customHeight="fals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</row>
    <row r="3" customFormat="false" ht="15" hidden="false" customHeight="false" outlineLevel="0" collapsed="false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2"/>
    </row>
    <row r="4" customFormat="false" ht="15" hidden="false" customHeight="false" outlineLevel="0" collapsed="false">
      <c r="A4" s="15" t="s">
        <v>464</v>
      </c>
      <c r="B4" s="15"/>
      <c r="C4" s="20" t="s">
        <v>31</v>
      </c>
      <c r="D4" s="20"/>
      <c r="E4" s="20" t="s">
        <v>32</v>
      </c>
      <c r="F4" s="20"/>
      <c r="G4" s="20" t="s">
        <v>3</v>
      </c>
      <c r="H4" s="20"/>
      <c r="I4" s="222" t="s">
        <v>4</v>
      </c>
      <c r="J4" s="222"/>
      <c r="K4" s="20" t="s">
        <v>5</v>
      </c>
      <c r="L4" s="20"/>
      <c r="M4" s="20" t="s">
        <v>6</v>
      </c>
      <c r="N4" s="20"/>
      <c r="O4" s="20" t="s">
        <v>7</v>
      </c>
      <c r="P4" s="164" t="n">
        <v>0.02</v>
      </c>
      <c r="Q4" s="165" t="n">
        <v>0.025</v>
      </c>
      <c r="R4" s="164" t="n">
        <v>0.03</v>
      </c>
    </row>
    <row r="5" customFormat="false" ht="15" hidden="false" customHeight="false" outlineLevel="0" collapsed="false">
      <c r="A5" s="7"/>
      <c r="B5" s="7"/>
      <c r="C5" s="76" t="s">
        <v>8</v>
      </c>
      <c r="D5" s="59" t="s">
        <v>9</v>
      </c>
      <c r="E5" s="76" t="s">
        <v>8</v>
      </c>
      <c r="F5" s="59" t="s">
        <v>9</v>
      </c>
      <c r="G5" s="76" t="s">
        <v>8</v>
      </c>
      <c r="H5" s="59" t="s">
        <v>9</v>
      </c>
      <c r="I5" s="76" t="s">
        <v>8</v>
      </c>
      <c r="J5" s="59" t="s">
        <v>9</v>
      </c>
      <c r="K5" s="76" t="s">
        <v>8</v>
      </c>
      <c r="L5" s="59" t="s">
        <v>9</v>
      </c>
      <c r="M5" s="76" t="s">
        <v>8</v>
      </c>
      <c r="N5" s="59" t="s">
        <v>9</v>
      </c>
      <c r="O5" s="146" t="s">
        <v>10</v>
      </c>
      <c r="P5" s="7"/>
      <c r="Q5" s="7"/>
      <c r="R5" s="7"/>
    </row>
    <row r="6" customFormat="false" ht="15" hidden="false" customHeight="false" outlineLevel="0" collapsed="false">
      <c r="A6" s="80" t="s">
        <v>465</v>
      </c>
      <c r="B6" s="80" t="s">
        <v>44</v>
      </c>
      <c r="C6" s="81" t="n">
        <v>11775</v>
      </c>
      <c r="D6" s="81" t="n">
        <v>11575</v>
      </c>
      <c r="E6" s="82" t="n">
        <v>12070</v>
      </c>
      <c r="F6" s="81" t="n">
        <v>12095</v>
      </c>
      <c r="G6" s="258" t="n">
        <v>12372</v>
      </c>
      <c r="H6" s="81" t="n">
        <v>12372</v>
      </c>
      <c r="I6" s="258" t="n">
        <v>12681</v>
      </c>
      <c r="J6" s="81" t="n">
        <v>10255.92</v>
      </c>
      <c r="K6" s="258" t="n">
        <v>12988</v>
      </c>
      <c r="L6" s="258" t="n">
        <v>12579</v>
      </c>
      <c r="M6" s="259" t="n">
        <v>13323</v>
      </c>
      <c r="N6" s="260" t="n">
        <v>5401</v>
      </c>
      <c r="O6" s="260" t="n">
        <v>13323</v>
      </c>
      <c r="P6" s="82" t="n">
        <f aca="false">(O6*P4)+O6</f>
        <v>13589.46</v>
      </c>
      <c r="Q6" s="82" t="n">
        <f aca="false">(O6*Q4)+O6</f>
        <v>13656.075</v>
      </c>
      <c r="R6" s="82" t="n">
        <f aca="false">(O6*R4)+O6</f>
        <v>13722.69</v>
      </c>
    </row>
    <row r="7" customFormat="false" ht="15" hidden="false" customHeight="false" outlineLevel="0" collapsed="false">
      <c r="A7" s="7" t="s">
        <v>466</v>
      </c>
      <c r="B7" s="7" t="s">
        <v>467</v>
      </c>
      <c r="C7" s="84" t="n">
        <v>1600</v>
      </c>
      <c r="D7" s="62" t="n">
        <v>1600</v>
      </c>
      <c r="E7" s="78" t="n">
        <v>1800</v>
      </c>
      <c r="F7" s="62" t="n">
        <v>3157</v>
      </c>
      <c r="G7" s="261" t="n">
        <v>2000</v>
      </c>
      <c r="H7" s="62" t="n">
        <v>2000</v>
      </c>
      <c r="I7" s="261" t="n">
        <v>2050</v>
      </c>
      <c r="J7" s="62" t="n">
        <v>2050</v>
      </c>
      <c r="K7" s="261" t="n">
        <v>2050</v>
      </c>
      <c r="L7" s="190" t="n">
        <v>1825</v>
      </c>
      <c r="M7" s="262" t="n">
        <v>2154</v>
      </c>
      <c r="N7" s="263" t="n">
        <v>800</v>
      </c>
      <c r="O7" s="264" t="n">
        <v>2200</v>
      </c>
      <c r="P7" s="42" t="n">
        <f aca="false">O7</f>
        <v>2200</v>
      </c>
      <c r="Q7" s="42" t="n">
        <f aca="false">O7</f>
        <v>2200</v>
      </c>
      <c r="R7" s="42" t="n">
        <f aca="false">O7</f>
        <v>2200</v>
      </c>
    </row>
    <row r="8" customFormat="false" ht="15" hidden="false" customHeight="false" outlineLevel="0" collapsed="false">
      <c r="A8" s="7" t="s">
        <v>466</v>
      </c>
      <c r="B8" s="7" t="s">
        <v>468</v>
      </c>
      <c r="C8" s="78" t="n">
        <v>5617</v>
      </c>
      <c r="D8" s="41" t="n">
        <v>5468</v>
      </c>
      <c r="E8" s="78" t="n">
        <v>5757</v>
      </c>
      <c r="F8" s="41" t="n">
        <v>4528</v>
      </c>
      <c r="G8" s="261" t="n">
        <v>5901</v>
      </c>
      <c r="H8" s="41" t="n">
        <v>3577</v>
      </c>
      <c r="I8" s="261" t="n">
        <v>6050</v>
      </c>
      <c r="J8" s="41" t="n">
        <v>4910.22</v>
      </c>
      <c r="K8" s="261" t="n">
        <v>6620</v>
      </c>
      <c r="L8" s="190" t="n">
        <v>6517.32</v>
      </c>
      <c r="M8" s="262" t="n">
        <v>6356</v>
      </c>
      <c r="N8" s="41" t="n">
        <v>2632.5</v>
      </c>
      <c r="O8" s="42" t="n">
        <v>6500</v>
      </c>
      <c r="P8" s="42" t="n">
        <f aca="false">O8</f>
        <v>6500</v>
      </c>
      <c r="Q8" s="42" t="n">
        <f aca="false">O8</f>
        <v>6500</v>
      </c>
      <c r="R8" s="42" t="n">
        <f aca="false">O8</f>
        <v>6500</v>
      </c>
    </row>
    <row r="9" customFormat="false" ht="15" hidden="false" customHeight="false" outlineLevel="0" collapsed="false">
      <c r="A9" s="15" t="s">
        <v>46</v>
      </c>
      <c r="B9" s="15"/>
      <c r="C9" s="83" t="n">
        <f aca="false">SUM(C6:C8)</f>
        <v>18992</v>
      </c>
      <c r="D9" s="168" t="n">
        <f aca="false">SUM(D6:D8)</f>
        <v>18643</v>
      </c>
      <c r="E9" s="83" t="n">
        <f aca="false">SUM(E6:E8)</f>
        <v>19627</v>
      </c>
      <c r="F9" s="168" t="n">
        <f aca="false">SUM(F6:F8)</f>
        <v>19780</v>
      </c>
      <c r="G9" s="83" t="n">
        <f aca="false">SUM(G6:G8)</f>
        <v>20273</v>
      </c>
      <c r="H9" s="168" t="n">
        <f aca="false">SUM(H6:H8)</f>
        <v>17949</v>
      </c>
      <c r="I9" s="83" t="n">
        <f aca="false">SUM(I6:I8)</f>
        <v>20781</v>
      </c>
      <c r="J9" s="168" t="n">
        <f aca="false">SUM(J6:J8)</f>
        <v>17216.14</v>
      </c>
      <c r="K9" s="83" t="n">
        <f aca="false">SUM(K6:K8)</f>
        <v>21658</v>
      </c>
      <c r="L9" s="168" t="n">
        <f aca="false">SUM(L6:L8)</f>
        <v>20921.32</v>
      </c>
      <c r="M9" s="83" t="n">
        <f aca="false">SUM(M6:M8)</f>
        <v>21833</v>
      </c>
      <c r="N9" s="168" t="n">
        <f aca="false">SUM(N6:N8)</f>
        <v>8833.5</v>
      </c>
      <c r="O9" s="169" t="n">
        <f aca="false">SUM(O6:O8)</f>
        <v>22023</v>
      </c>
      <c r="P9" s="169" t="n">
        <f aca="false">SUM(P6:P8)</f>
        <v>22289.46</v>
      </c>
      <c r="Q9" s="169" t="n">
        <f aca="false">SUM(Q6:Q8)</f>
        <v>22356.075</v>
      </c>
      <c r="R9" s="169" t="n">
        <f aca="false">SUM(R6:R8)</f>
        <v>22422.69</v>
      </c>
    </row>
    <row r="10" customFormat="false" ht="15" hidden="false" customHeight="false" outlineLevel="0" collapsed="false">
      <c r="A10" s="7" t="s">
        <v>469</v>
      </c>
      <c r="B10" s="7" t="s">
        <v>91</v>
      </c>
      <c r="C10" s="78"/>
      <c r="D10" s="41"/>
      <c r="E10" s="78"/>
      <c r="F10" s="41"/>
      <c r="G10" s="261"/>
      <c r="H10" s="41"/>
      <c r="I10" s="261" t="n">
        <v>0</v>
      </c>
      <c r="J10" s="41" t="n">
        <v>111.13</v>
      </c>
      <c r="K10" s="78"/>
      <c r="L10" s="41"/>
      <c r="M10" s="265" t="n">
        <v>0</v>
      </c>
      <c r="N10" s="41"/>
      <c r="O10" s="42"/>
      <c r="P10" s="42"/>
      <c r="Q10" s="42"/>
      <c r="R10" s="42"/>
    </row>
    <row r="11" customFormat="false" ht="15" hidden="false" customHeight="false" outlineLevel="0" collapsed="false">
      <c r="A11" s="7" t="s">
        <v>470</v>
      </c>
      <c r="B11" s="7" t="s">
        <v>48</v>
      </c>
      <c r="C11" s="84" t="n">
        <v>500</v>
      </c>
      <c r="D11" s="62" t="n">
        <v>192</v>
      </c>
      <c r="E11" s="78" t="n">
        <v>500</v>
      </c>
      <c r="F11" s="62" t="n">
        <v>302</v>
      </c>
      <c r="G11" s="78" t="n">
        <v>500</v>
      </c>
      <c r="H11" s="62" t="n">
        <v>74</v>
      </c>
      <c r="I11" s="78" t="n">
        <v>500</v>
      </c>
      <c r="J11" s="62" t="n">
        <v>0</v>
      </c>
      <c r="K11" s="78" t="n">
        <v>500</v>
      </c>
      <c r="L11" s="41" t="n">
        <v>0</v>
      </c>
      <c r="M11" s="265" t="n">
        <v>500</v>
      </c>
      <c r="N11" s="41" t="n">
        <v>18</v>
      </c>
      <c r="O11" s="42" t="n">
        <v>250</v>
      </c>
      <c r="P11" s="42"/>
      <c r="Q11" s="42"/>
      <c r="R11" s="42"/>
    </row>
    <row r="12" customFormat="false" ht="15" hidden="false" customHeight="false" outlineLevel="0" collapsed="false">
      <c r="A12" s="7" t="s">
        <v>471</v>
      </c>
      <c r="B12" s="7" t="s">
        <v>56</v>
      </c>
      <c r="C12" s="84" t="n">
        <v>100</v>
      </c>
      <c r="D12" s="62" t="n">
        <v>106</v>
      </c>
      <c r="E12" s="84" t="n">
        <v>100</v>
      </c>
      <c r="F12" s="62" t="n">
        <v>107</v>
      </c>
      <c r="G12" s="84" t="n">
        <v>100</v>
      </c>
      <c r="H12" s="62" t="n">
        <v>0</v>
      </c>
      <c r="I12" s="84" t="n">
        <v>100</v>
      </c>
      <c r="J12" s="62" t="n">
        <v>55</v>
      </c>
      <c r="K12" s="84" t="n">
        <v>100</v>
      </c>
      <c r="L12" s="62" t="n">
        <v>116</v>
      </c>
      <c r="M12" s="265" t="n">
        <v>100</v>
      </c>
      <c r="N12" s="41" t="n">
        <v>0</v>
      </c>
      <c r="O12" s="42" t="n">
        <v>150</v>
      </c>
      <c r="P12" s="42"/>
      <c r="Q12" s="42"/>
      <c r="R12" s="42"/>
    </row>
    <row r="13" customFormat="false" ht="15" hidden="false" customHeight="false" outlineLevel="0" collapsed="false">
      <c r="A13" s="7" t="s">
        <v>472</v>
      </c>
      <c r="B13" s="7" t="s">
        <v>207</v>
      </c>
      <c r="C13" s="84" t="n">
        <v>6550</v>
      </c>
      <c r="D13" s="62" t="n">
        <v>4913</v>
      </c>
      <c r="E13" s="210" t="n">
        <v>6600</v>
      </c>
      <c r="F13" s="62" t="n">
        <v>6150</v>
      </c>
      <c r="G13" s="261" t="n">
        <v>9150</v>
      </c>
      <c r="H13" s="62" t="n">
        <v>6460</v>
      </c>
      <c r="I13" s="261" t="n">
        <v>9873</v>
      </c>
      <c r="J13" s="62" t="n">
        <v>8824</v>
      </c>
      <c r="K13" s="261" t="n">
        <v>11000</v>
      </c>
      <c r="L13" s="190" t="n">
        <v>8997.48</v>
      </c>
      <c r="M13" s="265" t="n">
        <v>11000</v>
      </c>
      <c r="N13" s="41" t="n">
        <v>2804.25</v>
      </c>
      <c r="O13" s="42" t="n">
        <v>1000</v>
      </c>
      <c r="P13" s="42"/>
      <c r="Q13" s="42"/>
      <c r="R13" s="42"/>
    </row>
    <row r="14" customFormat="false" ht="15" hidden="false" customHeight="false" outlineLevel="0" collapsed="false">
      <c r="A14" s="7" t="s">
        <v>473</v>
      </c>
      <c r="B14" s="7" t="s">
        <v>474</v>
      </c>
      <c r="C14" s="78" t="n">
        <v>500</v>
      </c>
      <c r="D14" s="41" t="n">
        <v>0</v>
      </c>
      <c r="E14" s="210" t="n">
        <v>500</v>
      </c>
      <c r="F14" s="41" t="n">
        <v>6532</v>
      </c>
      <c r="G14" s="78" t="n">
        <v>500</v>
      </c>
      <c r="H14" s="41" t="n">
        <v>75</v>
      </c>
      <c r="I14" s="78" t="n">
        <v>500</v>
      </c>
      <c r="J14" s="41" t="n">
        <v>0</v>
      </c>
      <c r="K14" s="78" t="n">
        <v>500</v>
      </c>
      <c r="L14" s="41" t="n">
        <v>0</v>
      </c>
      <c r="M14" s="265" t="n">
        <v>500</v>
      </c>
      <c r="N14" s="41" t="n">
        <v>260</v>
      </c>
      <c r="O14" s="42" t="n">
        <v>500</v>
      </c>
      <c r="P14" s="42"/>
      <c r="Q14" s="42"/>
      <c r="R14" s="42"/>
    </row>
    <row r="15" customFormat="false" ht="15" hidden="false" customHeight="false" outlineLevel="0" collapsed="false">
      <c r="A15" s="7" t="s">
        <v>475</v>
      </c>
      <c r="B15" s="7" t="s">
        <v>109</v>
      </c>
      <c r="C15" s="78"/>
      <c r="D15" s="41"/>
      <c r="E15" s="210"/>
      <c r="F15" s="41"/>
      <c r="G15" s="78"/>
      <c r="H15" s="41"/>
      <c r="I15" s="78"/>
      <c r="J15" s="41"/>
      <c r="K15" s="78"/>
      <c r="L15" s="41"/>
      <c r="M15" s="265"/>
      <c r="N15" s="41"/>
      <c r="O15" s="42" t="n">
        <v>11042</v>
      </c>
      <c r="P15" s="42"/>
      <c r="Q15" s="42"/>
      <c r="R15" s="42"/>
    </row>
    <row r="16" customFormat="false" ht="15" hidden="false" customHeight="false" outlineLevel="0" collapsed="false">
      <c r="A16" s="7" t="s">
        <v>476</v>
      </c>
      <c r="B16" s="7" t="s">
        <v>111</v>
      </c>
      <c r="C16" s="84" t="n">
        <v>300</v>
      </c>
      <c r="D16" s="62" t="n">
        <v>0</v>
      </c>
      <c r="E16" s="151" t="n">
        <v>100</v>
      </c>
      <c r="F16" s="62" t="n">
        <v>174</v>
      </c>
      <c r="G16" s="151" t="n">
        <v>100</v>
      </c>
      <c r="H16" s="62" t="n">
        <v>0</v>
      </c>
      <c r="I16" s="151" t="n">
        <v>100</v>
      </c>
      <c r="J16" s="62" t="n">
        <v>0</v>
      </c>
      <c r="K16" s="84" t="n">
        <v>100</v>
      </c>
      <c r="L16" s="62" t="n">
        <v>353.33</v>
      </c>
      <c r="M16" s="265" t="n">
        <v>100</v>
      </c>
      <c r="N16" s="41" t="n">
        <v>0</v>
      </c>
      <c r="O16" s="42" t="n">
        <v>250</v>
      </c>
      <c r="P16" s="42"/>
      <c r="Q16" s="42"/>
      <c r="R16" s="42"/>
    </row>
    <row r="17" customFormat="false" ht="15" hidden="false" customHeight="false" outlineLevel="0" collapsed="false">
      <c r="A17" s="7" t="s">
        <v>477</v>
      </c>
      <c r="B17" s="7" t="s">
        <v>86</v>
      </c>
      <c r="C17" s="84" t="n">
        <v>500</v>
      </c>
      <c r="D17" s="62" t="n">
        <v>0</v>
      </c>
      <c r="E17" s="84" t="n">
        <v>500</v>
      </c>
      <c r="F17" s="62" t="n">
        <v>1702</v>
      </c>
      <c r="G17" s="84" t="n">
        <v>500</v>
      </c>
      <c r="H17" s="62" t="n">
        <v>0</v>
      </c>
      <c r="I17" s="84" t="n">
        <v>500</v>
      </c>
      <c r="J17" s="62" t="n">
        <v>0</v>
      </c>
      <c r="K17" s="84" t="n">
        <v>500</v>
      </c>
      <c r="L17" s="62" t="n">
        <v>0</v>
      </c>
      <c r="M17" s="265" t="n">
        <v>500</v>
      </c>
      <c r="N17" s="41" t="n">
        <v>93.03</v>
      </c>
      <c r="O17" s="42" t="n">
        <v>1000</v>
      </c>
      <c r="P17" s="42"/>
      <c r="Q17" s="42"/>
      <c r="R17" s="42"/>
    </row>
    <row r="18" customFormat="false" ht="15" hidden="false" customHeight="false" outlineLevel="0" collapsed="false">
      <c r="A18" s="7" t="s">
        <v>478</v>
      </c>
      <c r="B18" s="7" t="s">
        <v>479</v>
      </c>
      <c r="C18" s="84" t="n">
        <v>2500</v>
      </c>
      <c r="D18" s="62" t="n">
        <v>1830</v>
      </c>
      <c r="E18" s="78" t="n">
        <v>3500</v>
      </c>
      <c r="F18" s="62" t="n">
        <v>640</v>
      </c>
      <c r="G18" s="78" t="n">
        <v>3500</v>
      </c>
      <c r="H18" s="62" t="n">
        <v>2959</v>
      </c>
      <c r="I18" s="78" t="n">
        <v>3500</v>
      </c>
      <c r="J18" s="62" t="n">
        <v>2344.44</v>
      </c>
      <c r="K18" s="78" t="n">
        <v>3500</v>
      </c>
      <c r="L18" s="41" t="n">
        <v>5190.34</v>
      </c>
      <c r="M18" s="265" t="n">
        <v>3500</v>
      </c>
      <c r="N18" s="41" t="n">
        <v>1616.88</v>
      </c>
      <c r="O18" s="42" t="n">
        <v>2000</v>
      </c>
      <c r="P18" s="42"/>
      <c r="Q18" s="42"/>
      <c r="R18" s="42"/>
    </row>
    <row r="19" customFormat="false" ht="15" hidden="false" customHeight="false" outlineLevel="0" collapsed="false">
      <c r="A19" s="7" t="s">
        <v>480</v>
      </c>
      <c r="B19" s="7" t="s">
        <v>118</v>
      </c>
      <c r="C19" s="84" t="n">
        <v>750</v>
      </c>
      <c r="D19" s="62" t="n">
        <v>745</v>
      </c>
      <c r="E19" s="78" t="n">
        <v>1800</v>
      </c>
      <c r="F19" s="62" t="n">
        <v>3594</v>
      </c>
      <c r="G19" s="78" t="n">
        <v>1800</v>
      </c>
      <c r="H19" s="62" t="n">
        <v>0</v>
      </c>
      <c r="I19" s="78" t="n">
        <v>0</v>
      </c>
      <c r="J19" s="62" t="n">
        <v>165</v>
      </c>
      <c r="K19" s="78" t="n">
        <v>0</v>
      </c>
      <c r="L19" s="41" t="n">
        <v>500</v>
      </c>
      <c r="M19" s="265" t="n">
        <v>0</v>
      </c>
      <c r="N19" s="41" t="n">
        <v>0</v>
      </c>
      <c r="O19" s="42" t="n">
        <v>0</v>
      </c>
      <c r="P19" s="42"/>
      <c r="Q19" s="42"/>
      <c r="R19" s="42"/>
    </row>
    <row r="20" customFormat="false" ht="15" hidden="false" customHeight="false" outlineLevel="0" collapsed="false">
      <c r="A20" s="7" t="s">
        <v>481</v>
      </c>
      <c r="B20" s="7" t="s">
        <v>482</v>
      </c>
      <c r="C20" s="84"/>
      <c r="D20" s="62"/>
      <c r="E20" s="78"/>
      <c r="F20" s="62"/>
      <c r="G20" s="78"/>
      <c r="H20" s="62"/>
      <c r="I20" s="78" t="n">
        <v>1800</v>
      </c>
      <c r="J20" s="62" t="n">
        <v>0</v>
      </c>
      <c r="K20" s="78" t="n">
        <v>1800</v>
      </c>
      <c r="L20" s="41" t="n">
        <v>0</v>
      </c>
      <c r="M20" s="265" t="n">
        <v>1800</v>
      </c>
      <c r="N20" s="41" t="n">
        <v>0</v>
      </c>
      <c r="O20" s="42" t="n">
        <v>1800</v>
      </c>
      <c r="P20" s="42"/>
      <c r="Q20" s="42"/>
      <c r="R20" s="42"/>
    </row>
    <row r="21" customFormat="false" ht="15" hidden="false" customHeight="false" outlineLevel="0" collapsed="false">
      <c r="A21" s="15" t="s">
        <v>67</v>
      </c>
      <c r="B21" s="15"/>
      <c r="C21" s="86" t="n">
        <f aca="false">SUM(C10:C20)</f>
        <v>11700</v>
      </c>
      <c r="D21" s="87" t="n">
        <f aca="false">SUM(D10:D20)</f>
        <v>7786</v>
      </c>
      <c r="E21" s="86" t="n">
        <f aca="false">SUM(E10:E20)</f>
        <v>13600</v>
      </c>
      <c r="F21" s="87" t="n">
        <f aca="false">SUM(F10:F20)</f>
        <v>19201</v>
      </c>
      <c r="G21" s="86" t="n">
        <f aca="false">SUM(G10:G20)</f>
        <v>16150</v>
      </c>
      <c r="H21" s="87" t="n">
        <f aca="false">SUM(H10:H20)</f>
        <v>9568</v>
      </c>
      <c r="I21" s="86" t="n">
        <f aca="false">SUM(I10:I20)</f>
        <v>16873</v>
      </c>
      <c r="J21" s="87" t="n">
        <f aca="false">SUM(J10:J20)</f>
        <v>11499.57</v>
      </c>
      <c r="K21" s="86" t="n">
        <f aca="false">SUM(K10:K20)</f>
        <v>18000</v>
      </c>
      <c r="L21" s="87" t="n">
        <f aca="false">SUM(L10:L20)</f>
        <v>15157.15</v>
      </c>
      <c r="M21" s="86" t="n">
        <f aca="false">SUM(M10:M20)</f>
        <v>18000</v>
      </c>
      <c r="N21" s="87" t="n">
        <f aca="false">SUM(N10:N20)</f>
        <v>4792.16</v>
      </c>
      <c r="O21" s="88" t="n">
        <f aca="false">SUM(O10:O20)</f>
        <v>17992</v>
      </c>
      <c r="P21" s="88" t="n">
        <f aca="false">O21</f>
        <v>17992</v>
      </c>
      <c r="Q21" s="88" t="n">
        <f aca="false">O21</f>
        <v>17992</v>
      </c>
      <c r="R21" s="88" t="n">
        <f aca="false">O21</f>
        <v>17992</v>
      </c>
    </row>
    <row r="22" customFormat="false" ht="15" hidden="false" customHeight="false" outlineLevel="0" collapsed="false">
      <c r="A22" s="15" t="s">
        <v>12</v>
      </c>
      <c r="B22" s="15"/>
      <c r="C22" s="83" t="n">
        <f aca="false">C9+C21</f>
        <v>30692</v>
      </c>
      <c r="D22" s="168" t="n">
        <f aca="false">D9+D21</f>
        <v>26429</v>
      </c>
      <c r="E22" s="83" t="n">
        <f aca="false">E9+E21</f>
        <v>33227</v>
      </c>
      <c r="F22" s="168" t="n">
        <f aca="false">F9+F21</f>
        <v>38981</v>
      </c>
      <c r="G22" s="83" t="n">
        <f aca="false">G9+G21</f>
        <v>36423</v>
      </c>
      <c r="H22" s="168" t="n">
        <f aca="false">H9+H21</f>
        <v>27517</v>
      </c>
      <c r="I22" s="83" t="n">
        <f aca="false">I9+I21</f>
        <v>37654</v>
      </c>
      <c r="J22" s="168" t="n">
        <f aca="false">J9+J21</f>
        <v>28715.71</v>
      </c>
      <c r="K22" s="83" t="n">
        <f aca="false">K9+K21</f>
        <v>39658</v>
      </c>
      <c r="L22" s="168" t="n">
        <f aca="false">L9+L21</f>
        <v>36078.47</v>
      </c>
      <c r="M22" s="83" t="n">
        <f aca="false">M9+M21</f>
        <v>39833</v>
      </c>
      <c r="N22" s="168" t="n">
        <f aca="false">N9+N21</f>
        <v>13625.66</v>
      </c>
      <c r="O22" s="169" t="n">
        <f aca="false">O9+O21</f>
        <v>40015</v>
      </c>
      <c r="P22" s="169" t="n">
        <f aca="false">P9+O21</f>
        <v>40281.46</v>
      </c>
      <c r="Q22" s="169" t="n">
        <f aca="false">Q9+P21</f>
        <v>40348.075</v>
      </c>
      <c r="R22" s="169" t="n">
        <f aca="false">R9+Q21</f>
        <v>40414.69</v>
      </c>
    </row>
    <row r="25" customFormat="false" ht="15" hidden="false" customHeight="false" outlineLevel="0" collapsed="false">
      <c r="A25" s="1" t="s">
        <v>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/>
      <c r="O25" s="2"/>
      <c r="P25" s="2"/>
    </row>
    <row r="26" customFormat="false" ht="15" hidden="false" customHeight="false" outlineLevel="0" collapsed="false">
      <c r="A26" s="266" t="s">
        <v>483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"/>
      <c r="O26" s="2"/>
      <c r="P26" s="2"/>
    </row>
    <row r="27" customFormat="false" ht="15" hidden="false" customHeight="false" outlineLevel="0" collapsed="false">
      <c r="A27" s="15" t="s">
        <v>464</v>
      </c>
      <c r="B27" s="15"/>
      <c r="C27" s="20" t="s">
        <v>31</v>
      </c>
      <c r="D27" s="20"/>
      <c r="E27" s="20" t="s">
        <v>32</v>
      </c>
      <c r="F27" s="20"/>
      <c r="G27" s="20" t="s">
        <v>3</v>
      </c>
      <c r="H27" s="20"/>
      <c r="I27" s="222" t="s">
        <v>4</v>
      </c>
      <c r="J27" s="222"/>
      <c r="K27" s="20" t="s">
        <v>410</v>
      </c>
      <c r="L27" s="20"/>
      <c r="M27" s="20" t="s">
        <v>6</v>
      </c>
      <c r="N27" s="20"/>
      <c r="O27" s="20" t="s">
        <v>484</v>
      </c>
      <c r="P27" s="113" t="n">
        <v>0.02</v>
      </c>
    </row>
    <row r="28" customFormat="false" ht="15" hidden="false" customHeight="false" outlineLevel="0" collapsed="false">
      <c r="A28" s="7"/>
      <c r="B28" s="7"/>
      <c r="C28" s="76" t="s">
        <v>8</v>
      </c>
      <c r="D28" s="59" t="s">
        <v>9</v>
      </c>
      <c r="E28" s="76" t="s">
        <v>8</v>
      </c>
      <c r="F28" s="59" t="s">
        <v>9</v>
      </c>
      <c r="G28" s="76" t="s">
        <v>8</v>
      </c>
      <c r="H28" s="59" t="s">
        <v>9</v>
      </c>
      <c r="I28" s="76" t="s">
        <v>8</v>
      </c>
      <c r="J28" s="59" t="s">
        <v>9</v>
      </c>
      <c r="K28" s="76" t="s">
        <v>8</v>
      </c>
      <c r="L28" s="59" t="s">
        <v>9</v>
      </c>
      <c r="M28" s="76" t="s">
        <v>8</v>
      </c>
      <c r="N28" s="59" t="s">
        <v>9</v>
      </c>
      <c r="O28" s="146" t="s">
        <v>10</v>
      </c>
      <c r="P28" s="7"/>
    </row>
    <row r="29" customFormat="false" ht="15" hidden="false" customHeight="false" outlineLevel="0" collapsed="false">
      <c r="A29" s="7" t="s">
        <v>485</v>
      </c>
      <c r="B29" s="267" t="s">
        <v>486</v>
      </c>
      <c r="C29" s="268" t="n">
        <v>29718</v>
      </c>
      <c r="D29" s="56" t="n">
        <v>36957</v>
      </c>
      <c r="E29" s="269" t="n">
        <v>37775</v>
      </c>
      <c r="F29" s="56" t="n">
        <v>37257</v>
      </c>
      <c r="G29" s="270" t="n">
        <v>38720</v>
      </c>
      <c r="H29" s="56" t="n">
        <v>36536</v>
      </c>
      <c r="I29" s="270" t="n">
        <v>39688</v>
      </c>
      <c r="J29" s="56" t="n">
        <v>37843.25</v>
      </c>
      <c r="K29" s="271" t="n">
        <v>39688</v>
      </c>
      <c r="L29" s="62" t="n">
        <v>37521.88</v>
      </c>
      <c r="M29" s="84" t="n">
        <v>42000</v>
      </c>
      <c r="N29" s="125"/>
      <c r="O29" s="146" t="s">
        <v>92</v>
      </c>
      <c r="P29" s="7"/>
    </row>
    <row r="30" customFormat="false" ht="15" hidden="false" customHeight="false" outlineLevel="0" collapsed="false">
      <c r="A30" s="7" t="s">
        <v>465</v>
      </c>
      <c r="B30" s="7" t="s">
        <v>44</v>
      </c>
      <c r="C30" s="84" t="n">
        <v>11775</v>
      </c>
      <c r="D30" s="62" t="n">
        <v>11575</v>
      </c>
      <c r="E30" s="78" t="n">
        <v>12070</v>
      </c>
      <c r="F30" s="62" t="n">
        <v>12095</v>
      </c>
      <c r="G30" s="261" t="n">
        <v>12372</v>
      </c>
      <c r="H30" s="62" t="n">
        <v>12372</v>
      </c>
      <c r="I30" s="261" t="n">
        <v>12681</v>
      </c>
      <c r="J30" s="62" t="n">
        <v>10255.92</v>
      </c>
      <c r="K30" s="261" t="n">
        <v>12681</v>
      </c>
      <c r="L30" s="190" t="n">
        <v>12579</v>
      </c>
      <c r="M30" s="272" t="n">
        <v>13323</v>
      </c>
      <c r="N30" s="273"/>
      <c r="O30" s="274"/>
      <c r="P30" s="42" t="n">
        <f aca="false">(O30*P27)+O30</f>
        <v>0</v>
      </c>
    </row>
    <row r="31" customFormat="false" ht="15" hidden="false" customHeight="false" outlineLevel="0" collapsed="false">
      <c r="A31" s="7" t="s">
        <v>466</v>
      </c>
      <c r="B31" s="7" t="s">
        <v>467</v>
      </c>
      <c r="C31" s="84" t="n">
        <v>1600</v>
      </c>
      <c r="D31" s="62" t="n">
        <v>1600</v>
      </c>
      <c r="E31" s="78" t="n">
        <v>1800</v>
      </c>
      <c r="F31" s="62" t="n">
        <v>3157</v>
      </c>
      <c r="G31" s="261" t="n">
        <v>2000</v>
      </c>
      <c r="H31" s="62" t="n">
        <v>2000</v>
      </c>
      <c r="I31" s="261" t="n">
        <v>2050</v>
      </c>
      <c r="J31" s="62" t="n">
        <v>2050</v>
      </c>
      <c r="K31" s="261" t="n">
        <v>2050</v>
      </c>
      <c r="L31" s="190" t="n">
        <v>1825</v>
      </c>
      <c r="M31" s="262" t="n">
        <v>2154</v>
      </c>
      <c r="N31" s="273"/>
      <c r="O31" s="274"/>
      <c r="P31" s="42"/>
    </row>
    <row r="32" customFormat="false" ht="15" hidden="false" customHeight="false" outlineLevel="0" collapsed="false">
      <c r="A32" s="7" t="s">
        <v>487</v>
      </c>
      <c r="B32" s="7" t="s">
        <v>41</v>
      </c>
      <c r="C32" s="78" t="n">
        <v>5617</v>
      </c>
      <c r="D32" s="41" t="n">
        <v>5468</v>
      </c>
      <c r="E32" s="78" t="n">
        <v>5757</v>
      </c>
      <c r="F32" s="41" t="n">
        <v>4528</v>
      </c>
      <c r="G32" s="261" t="n">
        <v>5901</v>
      </c>
      <c r="H32" s="41" t="n">
        <v>3577</v>
      </c>
      <c r="I32" s="261" t="n">
        <v>6050</v>
      </c>
      <c r="J32" s="41" t="n">
        <v>4910.22</v>
      </c>
      <c r="K32" s="261" t="n">
        <v>6050</v>
      </c>
      <c r="L32" s="190" t="n">
        <v>6517.32</v>
      </c>
      <c r="M32" s="262" t="n">
        <v>6356</v>
      </c>
      <c r="N32" s="41"/>
      <c r="O32" s="42"/>
      <c r="P32" s="42"/>
    </row>
    <row r="33" customFormat="false" ht="15" hidden="false" customHeight="false" outlineLevel="0" collapsed="false">
      <c r="A33" s="15" t="s">
        <v>46</v>
      </c>
      <c r="B33" s="15"/>
      <c r="C33" s="83" t="n">
        <f aca="false">SUM(C29:C32)</f>
        <v>48710</v>
      </c>
      <c r="D33" s="168" t="n">
        <f aca="false">SUM(D29:D32)</f>
        <v>55600</v>
      </c>
      <c r="E33" s="83" t="n">
        <f aca="false">SUM(E29:E32)</f>
        <v>57402</v>
      </c>
      <c r="F33" s="168" t="n">
        <f aca="false">SUM(F29:F32)</f>
        <v>57037</v>
      </c>
      <c r="G33" s="83" t="n">
        <f aca="false">SUM(G29:G32)</f>
        <v>58993</v>
      </c>
      <c r="H33" s="168" t="n">
        <f aca="false">SUM(H29:H32)</f>
        <v>54485</v>
      </c>
      <c r="I33" s="83" t="n">
        <f aca="false">SUM(I29:I32)</f>
        <v>60469</v>
      </c>
      <c r="J33" s="168" t="n">
        <f aca="false">SUM(J29:J32)</f>
        <v>55059.39</v>
      </c>
      <c r="K33" s="83" t="n">
        <f aca="false">SUM(K29:K32)</f>
        <v>60469</v>
      </c>
      <c r="L33" s="168" t="n">
        <f aca="false">SUM(L29:L32)</f>
        <v>58443.2</v>
      </c>
      <c r="M33" s="83" t="n">
        <f aca="false">SUM(M29:M32)</f>
        <v>63833</v>
      </c>
      <c r="N33" s="168" t="n">
        <f aca="false">SUM(N29:N32)</f>
        <v>0</v>
      </c>
      <c r="O33" s="169" t="n">
        <f aca="false">SUM(O29:O32)</f>
        <v>0</v>
      </c>
      <c r="P33" s="169" t="n">
        <f aca="false">SUM(P29:P32)</f>
        <v>0</v>
      </c>
    </row>
    <row r="34" customFormat="false" ht="15" hidden="false" customHeight="false" outlineLevel="0" collapsed="false">
      <c r="A34" s="7" t="s">
        <v>469</v>
      </c>
      <c r="B34" s="7" t="s">
        <v>91</v>
      </c>
      <c r="C34" s="78"/>
      <c r="D34" s="41"/>
      <c r="E34" s="78"/>
      <c r="F34" s="41"/>
      <c r="G34" s="261"/>
      <c r="H34" s="41"/>
      <c r="I34" s="261" t="n">
        <v>0</v>
      </c>
      <c r="J34" s="41" t="n">
        <v>111.13</v>
      </c>
      <c r="K34" s="78"/>
      <c r="L34" s="41"/>
      <c r="M34" s="265" t="n">
        <v>0</v>
      </c>
      <c r="N34" s="41"/>
      <c r="O34" s="42"/>
      <c r="P34" s="42"/>
    </row>
    <row r="35" customFormat="false" ht="15" hidden="false" customHeight="false" outlineLevel="0" collapsed="false">
      <c r="A35" s="7" t="s">
        <v>488</v>
      </c>
      <c r="B35" s="7" t="s">
        <v>429</v>
      </c>
      <c r="C35" s="84" t="n">
        <v>2165</v>
      </c>
      <c r="D35" s="62" t="n">
        <v>1886</v>
      </c>
      <c r="E35" s="84" t="n">
        <v>2165</v>
      </c>
      <c r="F35" s="62" t="n">
        <v>1813</v>
      </c>
      <c r="G35" s="84" t="n">
        <v>2165</v>
      </c>
      <c r="H35" s="62" t="n">
        <v>2205</v>
      </c>
      <c r="I35" s="84" t="n">
        <v>2165</v>
      </c>
      <c r="J35" s="62" t="n">
        <v>1859.51</v>
      </c>
      <c r="K35" s="84" t="n">
        <v>2200</v>
      </c>
      <c r="L35" s="41" t="n">
        <v>1577.54</v>
      </c>
      <c r="M35" s="265" t="n">
        <v>2200</v>
      </c>
      <c r="N35" s="41"/>
      <c r="O35" s="126" t="s">
        <v>92</v>
      </c>
      <c r="P35" s="42"/>
    </row>
    <row r="36" customFormat="false" ht="15" hidden="false" customHeight="false" outlineLevel="0" collapsed="false">
      <c r="A36" s="7" t="s">
        <v>470</v>
      </c>
      <c r="B36" s="7" t="s">
        <v>48</v>
      </c>
      <c r="C36" s="84" t="n">
        <v>500</v>
      </c>
      <c r="D36" s="62" t="n">
        <v>192</v>
      </c>
      <c r="E36" s="78" t="n">
        <v>500</v>
      </c>
      <c r="F36" s="62" t="n">
        <v>302</v>
      </c>
      <c r="G36" s="78" t="n">
        <v>500</v>
      </c>
      <c r="H36" s="62" t="n">
        <v>74</v>
      </c>
      <c r="I36" s="78" t="n">
        <v>500</v>
      </c>
      <c r="J36" s="62" t="n">
        <v>0</v>
      </c>
      <c r="K36" s="78" t="n">
        <v>500</v>
      </c>
      <c r="L36" s="41" t="n">
        <v>0</v>
      </c>
      <c r="M36" s="265" t="n">
        <v>500</v>
      </c>
      <c r="N36" s="41"/>
      <c r="O36" s="42"/>
      <c r="P36" s="42"/>
    </row>
    <row r="37" customFormat="false" ht="15" hidden="false" customHeight="false" outlineLevel="0" collapsed="false">
      <c r="A37" s="7" t="s">
        <v>489</v>
      </c>
      <c r="B37" s="7" t="s">
        <v>490</v>
      </c>
      <c r="C37" s="84" t="n">
        <v>4000</v>
      </c>
      <c r="D37" s="62" t="n">
        <v>0</v>
      </c>
      <c r="E37" s="78" t="n">
        <v>4000</v>
      </c>
      <c r="F37" s="62" t="n">
        <v>26885</v>
      </c>
      <c r="G37" s="78" t="n">
        <v>4000</v>
      </c>
      <c r="H37" s="62" t="n">
        <v>0</v>
      </c>
      <c r="I37" s="78" t="n">
        <v>4000</v>
      </c>
      <c r="J37" s="62" t="n">
        <v>0</v>
      </c>
      <c r="K37" s="78" t="n">
        <v>4000</v>
      </c>
      <c r="L37" s="41" t="n">
        <v>0</v>
      </c>
      <c r="M37" s="265" t="n">
        <v>4000</v>
      </c>
      <c r="N37" s="41"/>
      <c r="O37" s="126" t="s">
        <v>92</v>
      </c>
      <c r="P37" s="42"/>
    </row>
    <row r="38" customFormat="false" ht="15" hidden="false" customHeight="false" outlineLevel="0" collapsed="false">
      <c r="A38" s="7" t="s">
        <v>471</v>
      </c>
      <c r="B38" s="7" t="s">
        <v>56</v>
      </c>
      <c r="C38" s="84" t="n">
        <v>100</v>
      </c>
      <c r="D38" s="62" t="n">
        <v>106</v>
      </c>
      <c r="E38" s="84" t="n">
        <v>100</v>
      </c>
      <c r="F38" s="62" t="n">
        <v>107</v>
      </c>
      <c r="G38" s="84" t="n">
        <v>100</v>
      </c>
      <c r="H38" s="62" t="n">
        <v>0</v>
      </c>
      <c r="I38" s="84" t="n">
        <v>100</v>
      </c>
      <c r="J38" s="62" t="n">
        <v>55</v>
      </c>
      <c r="K38" s="84" t="n">
        <v>100</v>
      </c>
      <c r="L38" s="62" t="n">
        <v>116</v>
      </c>
      <c r="M38" s="265" t="n">
        <v>100</v>
      </c>
      <c r="N38" s="41"/>
      <c r="O38" s="42"/>
      <c r="P38" s="42"/>
    </row>
    <row r="39" customFormat="false" ht="15" hidden="false" customHeight="false" outlineLevel="0" collapsed="false">
      <c r="A39" s="7" t="s">
        <v>472</v>
      </c>
      <c r="B39" s="7" t="s">
        <v>207</v>
      </c>
      <c r="C39" s="84" t="n">
        <v>6550</v>
      </c>
      <c r="D39" s="62" t="n">
        <v>4913</v>
      </c>
      <c r="E39" s="210" t="n">
        <v>6600</v>
      </c>
      <c r="F39" s="62" t="n">
        <v>6150</v>
      </c>
      <c r="G39" s="261" t="n">
        <v>9150</v>
      </c>
      <c r="H39" s="62" t="n">
        <v>6460</v>
      </c>
      <c r="I39" s="261" t="n">
        <v>9873</v>
      </c>
      <c r="J39" s="62" t="n">
        <v>8824</v>
      </c>
      <c r="K39" s="261" t="n">
        <v>11000</v>
      </c>
      <c r="L39" s="190" t="n">
        <v>8997.48</v>
      </c>
      <c r="M39" s="265" t="n">
        <v>11000</v>
      </c>
      <c r="N39" s="41"/>
      <c r="O39" s="42"/>
      <c r="P39" s="42"/>
    </row>
    <row r="40" customFormat="false" ht="15" hidden="false" customHeight="false" outlineLevel="0" collapsed="false">
      <c r="A40" s="7" t="s">
        <v>473</v>
      </c>
      <c r="B40" s="7" t="s">
        <v>474</v>
      </c>
      <c r="C40" s="78" t="n">
        <v>500</v>
      </c>
      <c r="D40" s="41" t="n">
        <v>0</v>
      </c>
      <c r="E40" s="210" t="n">
        <v>500</v>
      </c>
      <c r="F40" s="41" t="n">
        <v>6532</v>
      </c>
      <c r="G40" s="78" t="n">
        <v>500</v>
      </c>
      <c r="H40" s="41" t="n">
        <v>75</v>
      </c>
      <c r="I40" s="78" t="n">
        <v>500</v>
      </c>
      <c r="J40" s="41" t="n">
        <v>0</v>
      </c>
      <c r="K40" s="78" t="n">
        <v>500</v>
      </c>
      <c r="L40" s="41" t="n">
        <v>0</v>
      </c>
      <c r="M40" s="265" t="n">
        <v>500</v>
      </c>
      <c r="N40" s="41"/>
      <c r="O40" s="42"/>
      <c r="P40" s="42"/>
    </row>
    <row r="41" customFormat="false" ht="15" hidden="false" customHeight="false" outlineLevel="0" collapsed="false">
      <c r="A41" s="7" t="s">
        <v>491</v>
      </c>
      <c r="B41" s="7" t="s">
        <v>492</v>
      </c>
      <c r="C41" s="84" t="n">
        <v>6524</v>
      </c>
      <c r="D41" s="62" t="n">
        <v>6524</v>
      </c>
      <c r="E41" s="210" t="n">
        <v>6532</v>
      </c>
      <c r="F41" s="41"/>
      <c r="G41" s="261" t="n">
        <v>6808</v>
      </c>
      <c r="H41" s="62" t="n">
        <v>8933</v>
      </c>
      <c r="I41" s="261" t="n">
        <v>7130</v>
      </c>
      <c r="J41" s="62" t="n">
        <v>7130.24</v>
      </c>
      <c r="K41" s="261" t="n">
        <v>8081</v>
      </c>
      <c r="L41" s="190" t="n">
        <v>8080.6</v>
      </c>
      <c r="M41" s="265" t="n">
        <v>7859</v>
      </c>
      <c r="N41" s="41"/>
      <c r="O41" s="126" t="s">
        <v>92</v>
      </c>
      <c r="P41" s="42"/>
    </row>
    <row r="42" customFormat="false" ht="15" hidden="false" customHeight="false" outlineLevel="0" collapsed="false">
      <c r="A42" s="7" t="s">
        <v>493</v>
      </c>
      <c r="B42" s="7" t="s">
        <v>393</v>
      </c>
      <c r="C42" s="84" t="n">
        <v>300</v>
      </c>
      <c r="D42" s="62" t="n">
        <v>285</v>
      </c>
      <c r="E42" s="151" t="n">
        <v>300</v>
      </c>
      <c r="F42" s="62" t="n">
        <v>486</v>
      </c>
      <c r="G42" s="151" t="n">
        <v>300</v>
      </c>
      <c r="H42" s="62" t="n">
        <v>291</v>
      </c>
      <c r="I42" s="151" t="n">
        <v>300</v>
      </c>
      <c r="J42" s="62" t="n">
        <v>281.94</v>
      </c>
      <c r="K42" s="84" t="n">
        <v>350</v>
      </c>
      <c r="L42" s="62" t="n">
        <v>296.8</v>
      </c>
      <c r="M42" s="265" t="n">
        <v>300</v>
      </c>
      <c r="N42" s="41"/>
      <c r="O42" s="126" t="s">
        <v>92</v>
      </c>
      <c r="P42" s="42"/>
    </row>
    <row r="43" customFormat="false" ht="15" hidden="false" customHeight="false" outlineLevel="0" collapsed="false">
      <c r="A43" s="7" t="s">
        <v>475</v>
      </c>
      <c r="B43" s="7" t="s">
        <v>494</v>
      </c>
      <c r="C43" s="84" t="n">
        <v>9000</v>
      </c>
      <c r="D43" s="62" t="n">
        <v>6338</v>
      </c>
      <c r="E43" s="210" t="n">
        <v>10000</v>
      </c>
      <c r="F43" s="62" t="n">
        <v>8864</v>
      </c>
      <c r="G43" s="210" t="n">
        <v>10000</v>
      </c>
      <c r="H43" s="62" t="n">
        <v>7524</v>
      </c>
      <c r="I43" s="210" t="n">
        <v>10000</v>
      </c>
      <c r="J43" s="62" t="n">
        <v>11455.84</v>
      </c>
      <c r="K43" s="78" t="n">
        <v>13000</v>
      </c>
      <c r="L43" s="41" t="n">
        <v>17599.46</v>
      </c>
      <c r="M43" s="265" t="n">
        <v>22700</v>
      </c>
      <c r="N43" s="41"/>
      <c r="O43" s="126" t="s">
        <v>92</v>
      </c>
      <c r="P43" s="42"/>
    </row>
    <row r="44" customFormat="false" ht="15" hidden="false" customHeight="false" outlineLevel="0" collapsed="false">
      <c r="A44" s="7" t="s">
        <v>476</v>
      </c>
      <c r="B44" s="7" t="s">
        <v>111</v>
      </c>
      <c r="C44" s="84" t="n">
        <v>300</v>
      </c>
      <c r="D44" s="62" t="n">
        <v>0</v>
      </c>
      <c r="E44" s="151" t="n">
        <v>100</v>
      </c>
      <c r="F44" s="62" t="n">
        <v>174</v>
      </c>
      <c r="G44" s="151" t="n">
        <v>100</v>
      </c>
      <c r="H44" s="62" t="n">
        <v>0</v>
      </c>
      <c r="I44" s="151" t="n">
        <v>100</v>
      </c>
      <c r="J44" s="62" t="n">
        <v>0</v>
      </c>
      <c r="K44" s="84" t="n">
        <v>100</v>
      </c>
      <c r="L44" s="62" t="n">
        <v>353.33</v>
      </c>
      <c r="M44" s="265" t="n">
        <v>100</v>
      </c>
      <c r="N44" s="41"/>
      <c r="O44" s="42"/>
      <c r="P44" s="42"/>
    </row>
    <row r="45" customFormat="false" ht="15" hidden="false" customHeight="false" outlineLevel="0" collapsed="false">
      <c r="A45" s="7" t="s">
        <v>495</v>
      </c>
      <c r="B45" s="7" t="s">
        <v>496</v>
      </c>
      <c r="C45" s="84" t="n">
        <v>41330</v>
      </c>
      <c r="D45" s="62" t="n">
        <v>36634</v>
      </c>
      <c r="E45" s="210" t="n">
        <v>43000</v>
      </c>
      <c r="F45" s="62" t="n">
        <v>34267</v>
      </c>
      <c r="G45" s="261" t="n">
        <v>45000</v>
      </c>
      <c r="H45" s="62" t="n">
        <v>33926</v>
      </c>
      <c r="I45" s="261" t="n">
        <v>45000</v>
      </c>
      <c r="J45" s="62" t="n">
        <v>31853.21</v>
      </c>
      <c r="K45" s="261" t="n">
        <v>45000</v>
      </c>
      <c r="L45" s="190" t="n">
        <v>40881.34</v>
      </c>
      <c r="M45" s="265" t="n">
        <v>45000</v>
      </c>
      <c r="N45" s="41"/>
      <c r="O45" s="126" t="s">
        <v>92</v>
      </c>
      <c r="P45" s="42"/>
    </row>
    <row r="46" customFormat="false" ht="15" hidden="false" customHeight="false" outlineLevel="0" collapsed="false">
      <c r="A46" s="7" t="s">
        <v>497</v>
      </c>
      <c r="B46" s="7" t="s">
        <v>498</v>
      </c>
      <c r="C46" s="84" t="n">
        <v>38000</v>
      </c>
      <c r="D46" s="62" t="n">
        <v>31127</v>
      </c>
      <c r="E46" s="84" t="n">
        <v>38000</v>
      </c>
      <c r="F46" s="62" t="n">
        <v>30962</v>
      </c>
      <c r="G46" s="84" t="n">
        <v>48000</v>
      </c>
      <c r="H46" s="62" t="n">
        <v>32352</v>
      </c>
      <c r="I46" s="84" t="n">
        <v>45000</v>
      </c>
      <c r="J46" s="62" t="n">
        <v>33377.27</v>
      </c>
      <c r="K46" s="84" t="n">
        <v>45000</v>
      </c>
      <c r="L46" s="62" t="n">
        <v>30855.22</v>
      </c>
      <c r="M46" s="265" t="n">
        <v>40000</v>
      </c>
      <c r="N46" s="41"/>
      <c r="O46" s="126" t="s">
        <v>92</v>
      </c>
      <c r="P46" s="42"/>
    </row>
    <row r="47" customFormat="false" ht="15" hidden="false" customHeight="false" outlineLevel="0" collapsed="false">
      <c r="A47" s="7" t="s">
        <v>499</v>
      </c>
      <c r="B47" s="7" t="s">
        <v>500</v>
      </c>
      <c r="C47" s="84" t="n">
        <v>5000</v>
      </c>
      <c r="D47" s="62" t="n">
        <v>3604</v>
      </c>
      <c r="E47" s="84" t="n">
        <v>5000</v>
      </c>
      <c r="F47" s="62" t="n">
        <v>3243</v>
      </c>
      <c r="G47" s="261" t="n">
        <v>7500</v>
      </c>
      <c r="H47" s="62" t="n">
        <v>2750</v>
      </c>
      <c r="I47" s="261" t="n">
        <v>7500</v>
      </c>
      <c r="J47" s="62" t="n">
        <v>3427.25</v>
      </c>
      <c r="K47" s="261" t="n">
        <v>7500</v>
      </c>
      <c r="L47" s="190" t="n">
        <v>1928.51</v>
      </c>
      <c r="M47" s="265" t="n">
        <v>7500</v>
      </c>
      <c r="N47" s="41"/>
      <c r="O47" s="126" t="s">
        <v>92</v>
      </c>
      <c r="P47" s="42"/>
    </row>
    <row r="48" customFormat="false" ht="15" hidden="false" customHeight="false" outlineLevel="0" collapsed="false">
      <c r="A48" s="7" t="s">
        <v>501</v>
      </c>
      <c r="B48" s="7" t="s">
        <v>502</v>
      </c>
      <c r="C48" s="84"/>
      <c r="D48" s="62"/>
      <c r="E48" s="84"/>
      <c r="F48" s="62"/>
      <c r="G48" s="261"/>
      <c r="H48" s="62"/>
      <c r="I48" s="261"/>
      <c r="J48" s="62"/>
      <c r="K48" s="261" t="n">
        <v>20000</v>
      </c>
      <c r="L48" s="190" t="n">
        <v>7786.42</v>
      </c>
      <c r="M48" s="265" t="n">
        <v>15000</v>
      </c>
      <c r="N48" s="41"/>
      <c r="O48" s="126" t="s">
        <v>92</v>
      </c>
      <c r="P48" s="42"/>
    </row>
    <row r="49" customFormat="false" ht="15" hidden="false" customHeight="false" outlineLevel="0" collapsed="false">
      <c r="A49" s="7" t="s">
        <v>477</v>
      </c>
      <c r="B49" s="7" t="s">
        <v>86</v>
      </c>
      <c r="C49" s="84" t="n">
        <v>500</v>
      </c>
      <c r="D49" s="62" t="n">
        <v>0</v>
      </c>
      <c r="E49" s="84" t="n">
        <v>500</v>
      </c>
      <c r="F49" s="62" t="n">
        <v>1702</v>
      </c>
      <c r="G49" s="84" t="n">
        <v>500</v>
      </c>
      <c r="H49" s="62" t="n">
        <v>0</v>
      </c>
      <c r="I49" s="84" t="n">
        <v>500</v>
      </c>
      <c r="J49" s="62" t="n">
        <v>0</v>
      </c>
      <c r="K49" s="84" t="n">
        <v>500</v>
      </c>
      <c r="L49" s="62" t="n">
        <v>0</v>
      </c>
      <c r="M49" s="265" t="n">
        <v>500</v>
      </c>
      <c r="N49" s="41"/>
      <c r="O49" s="42"/>
      <c r="P49" s="42"/>
    </row>
    <row r="50" customFormat="false" ht="15" hidden="false" customHeight="false" outlineLevel="0" collapsed="false">
      <c r="A50" s="7" t="s">
        <v>478</v>
      </c>
      <c r="B50" s="7" t="s">
        <v>479</v>
      </c>
      <c r="C50" s="84" t="n">
        <v>2500</v>
      </c>
      <c r="D50" s="62" t="n">
        <v>1830</v>
      </c>
      <c r="E50" s="78" t="n">
        <v>3500</v>
      </c>
      <c r="F50" s="62" t="n">
        <v>640</v>
      </c>
      <c r="G50" s="78" t="n">
        <v>3500</v>
      </c>
      <c r="H50" s="62" t="n">
        <v>2959</v>
      </c>
      <c r="I50" s="78" t="n">
        <v>3500</v>
      </c>
      <c r="J50" s="62" t="n">
        <v>2344.44</v>
      </c>
      <c r="K50" s="78" t="n">
        <v>3500</v>
      </c>
      <c r="L50" s="41" t="n">
        <v>5190.34</v>
      </c>
      <c r="M50" s="265" t="n">
        <v>3500</v>
      </c>
      <c r="N50" s="41"/>
      <c r="O50" s="42"/>
      <c r="P50" s="42"/>
    </row>
    <row r="51" customFormat="false" ht="15" hidden="false" customHeight="false" outlineLevel="0" collapsed="false">
      <c r="A51" s="7" t="s">
        <v>503</v>
      </c>
      <c r="B51" s="7" t="s">
        <v>249</v>
      </c>
      <c r="C51" s="84" t="n">
        <v>2000</v>
      </c>
      <c r="D51" s="62" t="n">
        <v>0</v>
      </c>
      <c r="E51" s="84" t="n">
        <v>2000</v>
      </c>
      <c r="F51" s="62"/>
      <c r="G51" s="84" t="n">
        <v>2000</v>
      </c>
      <c r="H51" s="62" t="n">
        <v>0</v>
      </c>
      <c r="I51" s="84" t="n">
        <v>2000</v>
      </c>
      <c r="J51" s="62" t="n">
        <v>222.22</v>
      </c>
      <c r="K51" s="84" t="n">
        <v>2000</v>
      </c>
      <c r="L51" s="62" t="n">
        <v>2354.79</v>
      </c>
      <c r="M51" s="265" t="n">
        <v>2000</v>
      </c>
      <c r="N51" s="41"/>
      <c r="O51" s="126" t="s">
        <v>92</v>
      </c>
      <c r="P51" s="42"/>
    </row>
    <row r="52" customFormat="false" ht="15" hidden="false" customHeight="false" outlineLevel="0" collapsed="false">
      <c r="A52" s="7" t="s">
        <v>480</v>
      </c>
      <c r="B52" s="7" t="s">
        <v>118</v>
      </c>
      <c r="C52" s="84" t="n">
        <v>750</v>
      </c>
      <c r="D52" s="62" t="n">
        <v>745</v>
      </c>
      <c r="E52" s="78" t="n">
        <v>1800</v>
      </c>
      <c r="F52" s="62" t="n">
        <v>3594</v>
      </c>
      <c r="G52" s="78" t="n">
        <v>1800</v>
      </c>
      <c r="H52" s="62" t="n">
        <v>0</v>
      </c>
      <c r="I52" s="78" t="n">
        <v>0</v>
      </c>
      <c r="J52" s="62" t="n">
        <v>165</v>
      </c>
      <c r="K52" s="78" t="n">
        <v>0</v>
      </c>
      <c r="L52" s="41" t="n">
        <v>500</v>
      </c>
      <c r="M52" s="265" t="n">
        <v>0</v>
      </c>
      <c r="N52" s="41"/>
      <c r="O52" s="42"/>
      <c r="P52" s="42"/>
    </row>
    <row r="53" customFormat="false" ht="15" hidden="false" customHeight="false" outlineLevel="0" collapsed="false">
      <c r="A53" s="7" t="s">
        <v>481</v>
      </c>
      <c r="B53" s="7" t="s">
        <v>482</v>
      </c>
      <c r="C53" s="84"/>
      <c r="D53" s="62"/>
      <c r="E53" s="78"/>
      <c r="F53" s="62"/>
      <c r="G53" s="78"/>
      <c r="H53" s="62"/>
      <c r="I53" s="78" t="n">
        <v>1800</v>
      </c>
      <c r="J53" s="62" t="n">
        <v>0</v>
      </c>
      <c r="K53" s="78" t="n">
        <v>1800</v>
      </c>
      <c r="L53" s="41" t="n">
        <v>0</v>
      </c>
      <c r="M53" s="265" t="n">
        <v>1800</v>
      </c>
      <c r="N53" s="41"/>
      <c r="O53" s="42"/>
      <c r="P53" s="42"/>
    </row>
    <row r="54" customFormat="false" ht="15" hidden="false" customHeight="false" outlineLevel="0" collapsed="false">
      <c r="A54" s="15" t="s">
        <v>67</v>
      </c>
      <c r="B54" s="15"/>
      <c r="C54" s="86" t="n">
        <f aca="false">SUM(C34:C53)</f>
        <v>120019</v>
      </c>
      <c r="D54" s="87" t="n">
        <f aca="false">SUM(D34:D53)</f>
        <v>94184</v>
      </c>
      <c r="E54" s="86" t="n">
        <f aca="false">SUM(E34:E53)</f>
        <v>124597</v>
      </c>
      <c r="F54" s="87" t="n">
        <f aca="false">SUM(F34:F53)</f>
        <v>125721</v>
      </c>
      <c r="G54" s="86" t="n">
        <f aca="false">SUM(G34:G53)</f>
        <v>141923</v>
      </c>
      <c r="H54" s="87" t="n">
        <f aca="false">SUM(H34:H53)</f>
        <v>97549</v>
      </c>
      <c r="I54" s="86" t="n">
        <f aca="false">SUM(I34:I53)</f>
        <v>139968</v>
      </c>
      <c r="J54" s="87" t="n">
        <f aca="false">SUM(J34:J53)</f>
        <v>101107.05</v>
      </c>
      <c r="K54" s="86" t="n">
        <f aca="false">SUM(K34:K53)</f>
        <v>165131</v>
      </c>
      <c r="L54" s="87" t="n">
        <f aca="false">SUM(L34:L53)</f>
        <v>126517.83</v>
      </c>
      <c r="M54" s="86" t="n">
        <f aca="false">SUM(M34:M53)</f>
        <v>164559</v>
      </c>
      <c r="N54" s="87" t="n">
        <f aca="false">SUM(N34:N53)</f>
        <v>0</v>
      </c>
      <c r="O54" s="88" t="n">
        <f aca="false">SUM(O34:O53)</f>
        <v>0</v>
      </c>
      <c r="P54" s="88" t="n">
        <f aca="false">O54</f>
        <v>0</v>
      </c>
    </row>
    <row r="55" customFormat="false" ht="15" hidden="false" customHeight="false" outlineLevel="0" collapsed="false">
      <c r="A55" s="15" t="s">
        <v>12</v>
      </c>
      <c r="B55" s="15"/>
      <c r="C55" s="83" t="n">
        <f aca="false">C33+C54</f>
        <v>168729</v>
      </c>
      <c r="D55" s="168" t="n">
        <f aca="false">D33+D54</f>
        <v>149784</v>
      </c>
      <c r="E55" s="83" t="n">
        <f aca="false">E33+E54</f>
        <v>181999</v>
      </c>
      <c r="F55" s="168" t="n">
        <f aca="false">F33+F54</f>
        <v>182758</v>
      </c>
      <c r="G55" s="83" t="n">
        <f aca="false">G33+G54</f>
        <v>200916</v>
      </c>
      <c r="H55" s="168" t="n">
        <f aca="false">H33+H54</f>
        <v>152034</v>
      </c>
      <c r="I55" s="83" t="n">
        <f aca="false">I33+I54</f>
        <v>200437</v>
      </c>
      <c r="J55" s="168" t="n">
        <f aca="false">J33+J54</f>
        <v>156166.44</v>
      </c>
      <c r="K55" s="83" t="n">
        <f aca="false">K33+K54</f>
        <v>225600</v>
      </c>
      <c r="L55" s="168" t="n">
        <f aca="false">L33+L54</f>
        <v>184961.03</v>
      </c>
      <c r="M55" s="83" t="n">
        <f aca="false">M33+M54</f>
        <v>228392</v>
      </c>
      <c r="N55" s="168" t="n">
        <f aca="false">N33+N54</f>
        <v>0</v>
      </c>
      <c r="O55" s="169" t="n">
        <f aca="false">O33+O54</f>
        <v>0</v>
      </c>
      <c r="P55" s="169" t="n">
        <f aca="false">P33+P54</f>
        <v>0</v>
      </c>
    </row>
    <row r="56" customFormat="false" ht="15" hidden="false" customHeight="false" outlineLevel="0" collapsed="false">
      <c r="A56" s="136" t="s">
        <v>504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customFormat="false" ht="15" hidden="false" customHeight="false" outlineLevel="0" collapsed="false">
      <c r="A57" s="136" t="s">
        <v>505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</sheetData>
  <mergeCells count="16">
    <mergeCell ref="A2:M2"/>
    <mergeCell ref="A3:M3"/>
    <mergeCell ref="C4:D4"/>
    <mergeCell ref="E4:F4"/>
    <mergeCell ref="G4:H4"/>
    <mergeCell ref="I4:J4"/>
    <mergeCell ref="K4:L4"/>
    <mergeCell ref="M4:N4"/>
    <mergeCell ref="A25:M25"/>
    <mergeCell ref="A26:M26"/>
    <mergeCell ref="C27:D27"/>
    <mergeCell ref="E27:F27"/>
    <mergeCell ref="G27:H27"/>
    <mergeCell ref="I27:J27"/>
    <mergeCell ref="K27:L27"/>
    <mergeCell ref="M27:N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K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24.72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I3" s="2"/>
    </row>
    <row r="4" customFormat="false" ht="15" hidden="false" customHeight="false" outlineLevel="0" collapsed="false">
      <c r="A4" s="15" t="s">
        <v>506</v>
      </c>
      <c r="B4" s="15"/>
      <c r="C4" s="20" t="s">
        <v>3</v>
      </c>
      <c r="D4" s="20"/>
      <c r="E4" s="20" t="s">
        <v>4</v>
      </c>
      <c r="F4" s="20"/>
      <c r="G4" s="222" t="s">
        <v>5</v>
      </c>
      <c r="H4" s="222"/>
      <c r="I4" s="20" t="s">
        <v>6</v>
      </c>
      <c r="J4" s="20"/>
      <c r="K4" s="20" t="s">
        <v>7</v>
      </c>
    </row>
    <row r="5" customFormat="false" ht="15" hidden="false" customHeight="false" outlineLevel="0" collapsed="false">
      <c r="A5" s="7"/>
      <c r="B5" s="7"/>
      <c r="C5" s="58" t="s">
        <v>8</v>
      </c>
      <c r="D5" s="59" t="s">
        <v>9</v>
      </c>
      <c r="E5" s="58" t="s">
        <v>8</v>
      </c>
      <c r="F5" s="59" t="s">
        <v>9</v>
      </c>
      <c r="G5" s="58" t="s">
        <v>8</v>
      </c>
      <c r="H5" s="59" t="s">
        <v>9</v>
      </c>
      <c r="I5" s="58" t="s">
        <v>8</v>
      </c>
      <c r="J5" s="59" t="s">
        <v>9</v>
      </c>
      <c r="K5" s="60" t="s">
        <v>10</v>
      </c>
    </row>
    <row r="6" customFormat="false" ht="15" hidden="false" customHeight="false" outlineLevel="0" collapsed="false">
      <c r="A6" s="7" t="s">
        <v>507</v>
      </c>
      <c r="B6" s="7" t="s">
        <v>508</v>
      </c>
      <c r="C6" s="40" t="n">
        <v>1200</v>
      </c>
      <c r="D6" s="62" t="n">
        <v>115</v>
      </c>
      <c r="E6" s="40" t="n">
        <v>1200</v>
      </c>
      <c r="F6" s="62" t="n">
        <v>709.92</v>
      </c>
      <c r="G6" s="40" t="n">
        <v>1200</v>
      </c>
      <c r="H6" s="41" t="n">
        <v>1048.19</v>
      </c>
      <c r="I6" s="40" t="n">
        <v>1200</v>
      </c>
      <c r="J6" s="41"/>
      <c r="K6" s="169" t="n">
        <v>1200</v>
      </c>
    </row>
    <row r="7" customFormat="false" ht="15" hidden="false" customHeight="false" outlineLevel="0" collapsed="false">
      <c r="I7" s="2"/>
    </row>
  </sheetData>
  <mergeCells count="6">
    <mergeCell ref="A1:I1"/>
    <mergeCell ref="A2:I2"/>
    <mergeCell ref="C4:D4"/>
    <mergeCell ref="E4:F4"/>
    <mergeCell ref="G4:H4"/>
    <mergeCell ref="I4:J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M10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B25" activeCellId="0" sqref="B25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3.28"/>
    <col collapsed="false" customWidth="true" hidden="false" outlineLevel="0" max="2" min="2" style="2" width="15.85"/>
    <col collapsed="false" customWidth="false" hidden="false" outlineLevel="0" max="12" min="3" style="2" width="9.14"/>
    <col collapsed="false" customWidth="true" hidden="false" outlineLevel="0" max="13" min="13" style="2" width="10.43"/>
    <col collapsed="false" customWidth="false" hidden="false" outlineLevel="0" max="1024" min="14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4" customFormat="false" ht="15" hidden="false" customHeight="false" outlineLevel="0" collapsed="false">
      <c r="A4" s="15" t="s">
        <v>509</v>
      </c>
      <c r="B4" s="15"/>
      <c r="C4" s="20" t="s">
        <v>32</v>
      </c>
      <c r="D4" s="20"/>
      <c r="E4" s="20" t="s">
        <v>3</v>
      </c>
      <c r="F4" s="20"/>
      <c r="G4" s="20" t="s">
        <v>4</v>
      </c>
      <c r="H4" s="20"/>
      <c r="I4" s="275" t="s">
        <v>5</v>
      </c>
      <c r="J4" s="275"/>
      <c r="K4" s="15" t="s">
        <v>6</v>
      </c>
      <c r="L4" s="7"/>
      <c r="M4" s="15" t="s">
        <v>7</v>
      </c>
    </row>
    <row r="5" customFormat="false" ht="15" hidden="false" customHeight="false" outlineLevel="0" collapsed="false">
      <c r="A5" s="7"/>
      <c r="B5" s="7"/>
      <c r="C5" s="76" t="s">
        <v>8</v>
      </c>
      <c r="D5" s="59" t="s">
        <v>9</v>
      </c>
      <c r="E5" s="76" t="s">
        <v>8</v>
      </c>
      <c r="F5" s="59" t="s">
        <v>9</v>
      </c>
      <c r="G5" s="76" t="s">
        <v>8</v>
      </c>
      <c r="H5" s="59" t="s">
        <v>9</v>
      </c>
      <c r="I5" s="76" t="s">
        <v>8</v>
      </c>
      <c r="J5" s="59" t="s">
        <v>9</v>
      </c>
      <c r="K5" s="76" t="s">
        <v>8</v>
      </c>
      <c r="L5" s="59" t="s">
        <v>9</v>
      </c>
      <c r="M5" s="60" t="s">
        <v>10</v>
      </c>
    </row>
    <row r="6" customFormat="false" ht="15" hidden="false" customHeight="false" outlineLevel="0" collapsed="false">
      <c r="A6" s="7" t="s">
        <v>510</v>
      </c>
      <c r="B6" s="7" t="s">
        <v>91</v>
      </c>
      <c r="C6" s="78"/>
      <c r="D6" s="41"/>
      <c r="E6" s="78"/>
      <c r="F6" s="41"/>
      <c r="G6" s="78" t="n">
        <v>0</v>
      </c>
      <c r="H6" s="41" t="n">
        <v>2058</v>
      </c>
      <c r="I6" s="78"/>
      <c r="J6" s="41"/>
      <c r="K6" s="257"/>
      <c r="L6" s="41"/>
      <c r="M6" s="42"/>
    </row>
    <row r="7" customFormat="false" ht="15" hidden="false" customHeight="false" outlineLevel="0" collapsed="false">
      <c r="A7" s="7" t="s">
        <v>511</v>
      </c>
      <c r="B7" s="7" t="s">
        <v>512</v>
      </c>
      <c r="C7" s="78" t="n">
        <v>5500</v>
      </c>
      <c r="D7" s="41" t="n">
        <v>3629</v>
      </c>
      <c r="E7" s="78" t="n">
        <v>5500</v>
      </c>
      <c r="F7" s="41" t="n">
        <v>3978</v>
      </c>
      <c r="G7" s="78" t="n">
        <v>8568</v>
      </c>
      <c r="H7" s="41" t="n">
        <v>2190</v>
      </c>
      <c r="I7" s="78" t="n">
        <v>6120</v>
      </c>
      <c r="J7" s="41" t="n">
        <v>4372.84</v>
      </c>
      <c r="K7" s="257" t="n">
        <v>6250</v>
      </c>
      <c r="L7" s="41"/>
      <c r="M7" s="42" t="n">
        <v>6250</v>
      </c>
    </row>
    <row r="8" customFormat="false" ht="15" hidden="false" customHeight="false" outlineLevel="0" collapsed="false">
      <c r="A8" s="7" t="s">
        <v>513</v>
      </c>
      <c r="B8" s="7" t="s">
        <v>369</v>
      </c>
      <c r="C8" s="78" t="n">
        <v>3610</v>
      </c>
      <c r="D8" s="41" t="n">
        <v>3609</v>
      </c>
      <c r="E8" s="78" t="n">
        <v>3610</v>
      </c>
      <c r="F8" s="41" t="n">
        <v>3685</v>
      </c>
      <c r="G8" s="78" t="n">
        <v>3700</v>
      </c>
      <c r="H8" s="41" t="n">
        <v>3817.68</v>
      </c>
      <c r="I8" s="78" t="n">
        <v>4373</v>
      </c>
      <c r="J8" s="41" t="n">
        <v>0</v>
      </c>
      <c r="K8" s="257" t="n">
        <v>4960</v>
      </c>
      <c r="L8" s="41"/>
      <c r="M8" s="42" t="n">
        <v>4694.5</v>
      </c>
    </row>
    <row r="9" customFormat="false" ht="15" hidden="false" customHeight="false" outlineLevel="0" collapsed="false">
      <c r="A9" s="7" t="s">
        <v>514</v>
      </c>
      <c r="B9" s="7" t="s">
        <v>515</v>
      </c>
      <c r="C9" s="78" t="n">
        <v>200</v>
      </c>
      <c r="D9" s="41" t="n">
        <v>185.76</v>
      </c>
      <c r="E9" s="78" t="n">
        <v>200</v>
      </c>
      <c r="F9" s="41" t="n">
        <v>176</v>
      </c>
      <c r="G9" s="78" t="n">
        <v>250</v>
      </c>
      <c r="H9" s="41" t="n">
        <v>264.48</v>
      </c>
      <c r="I9" s="78" t="n">
        <v>250</v>
      </c>
      <c r="J9" s="41" t="n">
        <v>276.84</v>
      </c>
      <c r="K9" s="257" t="n">
        <v>275</v>
      </c>
      <c r="L9" s="41"/>
      <c r="M9" s="42" t="n">
        <v>300</v>
      </c>
    </row>
    <row r="10" customFormat="false" ht="15" hidden="false" customHeight="false" outlineLevel="0" collapsed="false">
      <c r="A10" s="15" t="s">
        <v>12</v>
      </c>
      <c r="B10" s="15"/>
      <c r="C10" s="86" t="n">
        <f aca="false">SUM(C6:C9)</f>
        <v>9310</v>
      </c>
      <c r="D10" s="87" t="n">
        <f aca="false">SUM(D6:D9)</f>
        <v>7423.76</v>
      </c>
      <c r="E10" s="86" t="n">
        <f aca="false">SUM(E6:E9)</f>
        <v>9310</v>
      </c>
      <c r="F10" s="87" t="n">
        <f aca="false">SUM(F6:F9)</f>
        <v>7839</v>
      </c>
      <c r="G10" s="86" t="n">
        <f aca="false">SUM(G6:G9)</f>
        <v>12518</v>
      </c>
      <c r="H10" s="87" t="n">
        <f aca="false">SUM(H6:H9)</f>
        <v>8330.16</v>
      </c>
      <c r="I10" s="86" t="n">
        <f aca="false">SUM(I6:I9)</f>
        <v>10743</v>
      </c>
      <c r="J10" s="87" t="n">
        <f aca="false">SUM(J6:J9)</f>
        <v>4649.68</v>
      </c>
      <c r="K10" s="86" t="n">
        <f aca="false">SUM(K6:K9)</f>
        <v>11485</v>
      </c>
      <c r="L10" s="87" t="n">
        <f aca="false">SUM(L6:L9)</f>
        <v>0</v>
      </c>
      <c r="M10" s="88" t="n">
        <f aca="false">SUM(M6:M9)</f>
        <v>11244.5</v>
      </c>
    </row>
  </sheetData>
  <mergeCells count="6">
    <mergeCell ref="A1:K1"/>
    <mergeCell ref="A2:K2"/>
    <mergeCell ref="C4:D4"/>
    <mergeCell ref="E4:F4"/>
    <mergeCell ref="G4:H4"/>
    <mergeCell ref="I4:J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N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4.85"/>
    <col collapsed="false" customWidth="true" hidden="false" outlineLevel="0" max="14" min="2" style="0" width="9.85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</row>
    <row r="4" s="6" customFormat="true" ht="15" hidden="false" customHeight="false" outlineLevel="0" collapsed="false">
      <c r="A4" s="3" t="s">
        <v>30</v>
      </c>
      <c r="B4" s="20" t="s">
        <v>31</v>
      </c>
      <c r="C4" s="20"/>
      <c r="D4" s="20" t="s">
        <v>32</v>
      </c>
      <c r="E4" s="20"/>
      <c r="F4" s="20" t="s">
        <v>3</v>
      </c>
      <c r="G4" s="20"/>
      <c r="H4" s="20" t="s">
        <v>4</v>
      </c>
      <c r="I4" s="20"/>
      <c r="J4" s="20" t="s">
        <v>5</v>
      </c>
      <c r="K4" s="20"/>
      <c r="L4" s="20" t="s">
        <v>6</v>
      </c>
      <c r="M4" s="20"/>
      <c r="N4" s="15" t="s">
        <v>7</v>
      </c>
    </row>
    <row r="5" customFormat="false" ht="15" hidden="false" customHeight="false" outlineLevel="0" collapsed="false">
      <c r="A5" s="7"/>
      <c r="B5" s="58" t="s">
        <v>8</v>
      </c>
      <c r="C5" s="59" t="s">
        <v>9</v>
      </c>
      <c r="D5" s="58" t="s">
        <v>8</v>
      </c>
      <c r="E5" s="59" t="s">
        <v>9</v>
      </c>
      <c r="F5" s="58" t="s">
        <v>8</v>
      </c>
      <c r="G5" s="59" t="s">
        <v>9</v>
      </c>
      <c r="H5" s="58" t="s">
        <v>8</v>
      </c>
      <c r="I5" s="59" t="s">
        <v>9</v>
      </c>
      <c r="J5" s="58" t="s">
        <v>8</v>
      </c>
      <c r="K5" s="59" t="s">
        <v>9</v>
      </c>
      <c r="L5" s="58" t="s">
        <v>8</v>
      </c>
      <c r="M5" s="59" t="s">
        <v>9</v>
      </c>
      <c r="N5" s="60" t="s">
        <v>10</v>
      </c>
    </row>
    <row r="6" customFormat="false" ht="15" hidden="false" customHeight="false" outlineLevel="0" collapsed="false">
      <c r="A6" s="7" t="s">
        <v>33</v>
      </c>
      <c r="B6" s="61" t="n">
        <v>27740</v>
      </c>
      <c r="C6" s="62" t="n">
        <v>0</v>
      </c>
      <c r="D6" s="63" t="n">
        <v>40000</v>
      </c>
      <c r="E6" s="62" t="n">
        <v>0</v>
      </c>
      <c r="F6" s="63" t="n">
        <v>40000</v>
      </c>
      <c r="G6" s="62" t="n">
        <v>30924</v>
      </c>
      <c r="H6" s="63" t="n">
        <v>40000</v>
      </c>
      <c r="I6" s="64" t="n">
        <v>39743</v>
      </c>
      <c r="J6" s="63" t="n">
        <v>40000</v>
      </c>
      <c r="K6" s="64" t="n">
        <v>33826.7</v>
      </c>
      <c r="L6" s="63" t="n">
        <v>40000</v>
      </c>
      <c r="M6" s="65"/>
      <c r="N6" s="66" t="n">
        <v>40000</v>
      </c>
    </row>
  </sheetData>
  <mergeCells count="8">
    <mergeCell ref="A1:L1"/>
    <mergeCell ref="A2:L2"/>
    <mergeCell ref="B4:C4"/>
    <mergeCell ref="D4:E4"/>
    <mergeCell ref="F4:G4"/>
    <mergeCell ref="H4:I4"/>
    <mergeCell ref="J4:K4"/>
    <mergeCell ref="L4:M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M8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M6" activeCellId="0" sqref="M6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20.43"/>
    <col collapsed="false" customWidth="true" hidden="false" outlineLevel="0" max="2" min="2" style="0" width="22.71"/>
    <col collapsed="false" customWidth="true" hidden="false" outlineLevel="0" max="11" min="3" style="0" width="10.71"/>
    <col collapsed="false" customWidth="true" hidden="false" outlineLevel="0" max="13" min="13" style="0" width="11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</row>
    <row r="4" s="6" customFormat="true" ht="15" hidden="false" customHeight="false" outlineLevel="0" collapsed="false">
      <c r="A4" s="15" t="s">
        <v>516</v>
      </c>
      <c r="B4" s="15"/>
      <c r="C4" s="20" t="s">
        <v>32</v>
      </c>
      <c r="D4" s="20"/>
      <c r="E4" s="20" t="s">
        <v>3</v>
      </c>
      <c r="F4" s="20"/>
      <c r="G4" s="20" t="s">
        <v>4</v>
      </c>
      <c r="H4" s="20"/>
      <c r="I4" s="20" t="s">
        <v>5</v>
      </c>
      <c r="J4" s="20"/>
      <c r="K4" s="20" t="s">
        <v>6</v>
      </c>
      <c r="L4" s="20"/>
      <c r="M4" s="20" t="s">
        <v>27</v>
      </c>
    </row>
    <row r="5" customFormat="false" ht="15" hidden="false" customHeight="false" outlineLevel="0" collapsed="false">
      <c r="A5" s="7"/>
      <c r="B5" s="7"/>
      <c r="C5" s="58" t="s">
        <v>8</v>
      </c>
      <c r="D5" s="59" t="s">
        <v>9</v>
      </c>
      <c r="E5" s="58" t="s">
        <v>8</v>
      </c>
      <c r="F5" s="59" t="s">
        <v>9</v>
      </c>
      <c r="G5" s="58" t="s">
        <v>8</v>
      </c>
      <c r="H5" s="59" t="s">
        <v>9</v>
      </c>
      <c r="I5" s="58" t="s">
        <v>8</v>
      </c>
      <c r="J5" s="59" t="s">
        <v>9</v>
      </c>
      <c r="K5" s="58" t="s">
        <v>8</v>
      </c>
      <c r="L5" s="59" t="s">
        <v>9</v>
      </c>
      <c r="M5" s="60" t="s">
        <v>10</v>
      </c>
    </row>
    <row r="6" customFormat="false" ht="15" hidden="false" customHeight="false" outlineLevel="0" collapsed="false">
      <c r="A6" s="7" t="s">
        <v>517</v>
      </c>
      <c r="B6" s="7" t="s">
        <v>91</v>
      </c>
      <c r="C6" s="61" t="n">
        <v>2783.28</v>
      </c>
      <c r="D6" s="62" t="n">
        <v>0</v>
      </c>
      <c r="E6" s="61" t="n">
        <v>2513</v>
      </c>
      <c r="F6" s="62" t="n">
        <v>1726.72</v>
      </c>
      <c r="G6" s="61" t="n">
        <v>2576</v>
      </c>
      <c r="H6" s="62" t="n">
        <v>2103.15</v>
      </c>
      <c r="I6" s="40" t="n">
        <v>2641</v>
      </c>
      <c r="J6" s="41" t="n">
        <v>1136.57</v>
      </c>
      <c r="K6" s="40" t="n">
        <v>2707</v>
      </c>
      <c r="L6" s="65"/>
      <c r="M6" s="169" t="n">
        <v>2775</v>
      </c>
    </row>
    <row r="7" customFormat="false" ht="15" hidden="false" customHeight="false" outlineLevel="0" collapsed="false">
      <c r="A7" s="206"/>
      <c r="B7" s="206"/>
    </row>
    <row r="8" customFormat="false" ht="15" hidden="false" customHeight="false" outlineLevel="0" collapsed="false">
      <c r="A8" s="123"/>
    </row>
  </sheetData>
  <mergeCells count="8">
    <mergeCell ref="A1:K1"/>
    <mergeCell ref="A2:K2"/>
    <mergeCell ref="C4:D4"/>
    <mergeCell ref="E4:F4"/>
    <mergeCell ref="G4:H4"/>
    <mergeCell ref="I4:J4"/>
    <mergeCell ref="K4:L4"/>
    <mergeCell ref="A7:B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K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H24" activeCellId="0" sqref="H24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22.15"/>
    <col collapsed="false" customWidth="true" hidden="false" outlineLevel="0" max="2" min="2" style="0" width="17.14"/>
    <col collapsed="false" customWidth="true" hidden="false" outlineLevel="0" max="11" min="3" style="0" width="9.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</row>
    <row r="4" s="6" customFormat="true" ht="15" hidden="false" customHeight="false" outlineLevel="0" collapsed="false">
      <c r="A4" s="3" t="s">
        <v>518</v>
      </c>
      <c r="B4" s="15"/>
      <c r="C4" s="20" t="s">
        <v>3</v>
      </c>
      <c r="D4" s="20"/>
      <c r="E4" s="20" t="s">
        <v>4</v>
      </c>
      <c r="F4" s="20"/>
      <c r="G4" s="222" t="s">
        <v>5</v>
      </c>
      <c r="H4" s="222"/>
      <c r="I4" s="222" t="s">
        <v>6</v>
      </c>
      <c r="J4" s="222"/>
      <c r="K4" s="222" t="s">
        <v>7</v>
      </c>
    </row>
    <row r="5" customFormat="false" ht="15" hidden="false" customHeight="false" outlineLevel="0" collapsed="false">
      <c r="A5" s="7"/>
      <c r="B5" s="7"/>
      <c r="C5" s="76" t="s">
        <v>8</v>
      </c>
      <c r="D5" s="58" t="s">
        <v>9</v>
      </c>
      <c r="E5" s="76" t="s">
        <v>8</v>
      </c>
      <c r="F5" s="58" t="s">
        <v>9</v>
      </c>
      <c r="G5" s="76" t="s">
        <v>8</v>
      </c>
      <c r="H5" s="58" t="s">
        <v>9</v>
      </c>
      <c r="I5" s="76" t="s">
        <v>8</v>
      </c>
      <c r="J5" s="58" t="s">
        <v>9</v>
      </c>
      <c r="K5" s="146" t="s">
        <v>10</v>
      </c>
    </row>
    <row r="6" customFormat="false" ht="15" hidden="false" customHeight="false" outlineLevel="0" collapsed="false">
      <c r="A6" s="7" t="s">
        <v>519</v>
      </c>
      <c r="B6" s="7" t="s">
        <v>91</v>
      </c>
      <c r="C6" s="78" t="n">
        <v>7755</v>
      </c>
      <c r="D6" s="40" t="n">
        <v>3992</v>
      </c>
      <c r="E6" s="78" t="n">
        <v>8000</v>
      </c>
      <c r="F6" s="40" t="n">
        <v>4336.09</v>
      </c>
      <c r="G6" s="78" t="n">
        <v>8000</v>
      </c>
      <c r="H6" s="40" t="n">
        <v>2325.59</v>
      </c>
      <c r="I6" s="78" t="n">
        <v>8000</v>
      </c>
      <c r="J6" s="276"/>
      <c r="K6" s="191"/>
    </row>
    <row r="7" s="6" customFormat="true" ht="15" hidden="false" customHeight="false" outlineLevel="0" collapsed="false">
      <c r="A7" s="15" t="s">
        <v>12</v>
      </c>
      <c r="B7" s="277"/>
      <c r="C7" s="86" t="n">
        <f aca="false">SUM(C6:C6)</f>
        <v>7755</v>
      </c>
      <c r="D7" s="50" t="n">
        <f aca="false">SUM(D6:D6)</f>
        <v>3992</v>
      </c>
      <c r="E7" s="86" t="n">
        <f aca="false">SUM(E6:E6)</f>
        <v>8000</v>
      </c>
      <c r="F7" s="50" t="n">
        <f aca="false">SUM(F6:F6)</f>
        <v>4336.09</v>
      </c>
      <c r="G7" s="86" t="n">
        <f aca="false">SUM(G6:G6)</f>
        <v>8000</v>
      </c>
      <c r="H7" s="50" t="n">
        <f aca="false">SUM(H6:H6)</f>
        <v>2325.59</v>
      </c>
      <c r="I7" s="86" t="n">
        <f aca="false">SUM(I6:I6)</f>
        <v>8000</v>
      </c>
      <c r="J7" s="50" t="n">
        <f aca="false">SUM(J6:J6)</f>
        <v>0</v>
      </c>
      <c r="K7" s="86" t="n">
        <v>8000</v>
      </c>
    </row>
  </sheetData>
  <mergeCells count="6">
    <mergeCell ref="A1:I1"/>
    <mergeCell ref="A2:I2"/>
    <mergeCell ref="C4:D4"/>
    <mergeCell ref="E4:F4"/>
    <mergeCell ref="G4:H4"/>
    <mergeCell ref="I4:J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I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36"/>
    <col collapsed="false" customWidth="true" hidden="false" outlineLevel="0" max="2" min="2" style="0" width="17.85"/>
    <col collapsed="false" customWidth="true" hidden="false" outlineLevel="0" max="3" min="3" style="0" width="12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</row>
    <row r="4" customFormat="false" ht="15" hidden="false" customHeight="false" outlineLevel="0" collapsed="false">
      <c r="A4" s="3" t="s">
        <v>520</v>
      </c>
      <c r="B4" s="15"/>
      <c r="C4" s="222" t="s">
        <v>7</v>
      </c>
    </row>
    <row r="5" customFormat="false" ht="15" hidden="false" customHeight="false" outlineLevel="0" collapsed="false">
      <c r="A5" s="7"/>
      <c r="B5" s="7"/>
      <c r="C5" s="146" t="s">
        <v>10</v>
      </c>
    </row>
    <row r="6" customFormat="false" ht="15" hidden="false" customHeight="false" outlineLevel="0" collapsed="false">
      <c r="A6" s="7" t="s">
        <v>521</v>
      </c>
      <c r="B6" s="7" t="s">
        <v>91</v>
      </c>
      <c r="C6" s="191"/>
    </row>
    <row r="7" customFormat="false" ht="15" hidden="false" customHeight="false" outlineLevel="0" collapsed="false">
      <c r="A7" s="15" t="s">
        <v>12</v>
      </c>
      <c r="B7" s="277"/>
      <c r="C7" s="86" t="n">
        <v>400</v>
      </c>
    </row>
    <row r="8" customFormat="false" ht="15" hidden="false" customHeight="false" outlineLevel="0" collapsed="false">
      <c r="A8" s="278" t="s">
        <v>522</v>
      </c>
    </row>
    <row r="12" customFormat="false" ht="15" hidden="false" customHeight="false" outlineLevel="0" collapsed="false">
      <c r="A12" s="279"/>
    </row>
  </sheetData>
  <mergeCells count="2">
    <mergeCell ref="A1:I1"/>
    <mergeCell ref="A2:I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H34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3" activeCellId="0" sqref="A13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5.57"/>
    <col collapsed="false" customWidth="true" hidden="false" outlineLevel="0" max="2" min="2" style="2" width="15.71"/>
    <col collapsed="false" customWidth="true" hidden="false" outlineLevel="0" max="3" min="3" style="2" width="11.71"/>
    <col collapsed="false" customWidth="true" hidden="false" outlineLevel="0" max="4" min="4" style="2" width="12.14"/>
    <col collapsed="false" customWidth="true" hidden="false" outlineLevel="0" max="6" min="5" style="213" width="12.28"/>
    <col collapsed="false" customWidth="false" hidden="false" outlineLevel="0" max="1024" min="7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5" hidden="false" customHeight="false" outlineLevel="0" collapsed="false">
      <c r="A2" s="1" t="s">
        <v>1</v>
      </c>
      <c r="B2" s="1"/>
      <c r="C2" s="1"/>
      <c r="D2" s="1"/>
    </row>
    <row r="4" s="21" customFormat="true" ht="14.25" hidden="false" customHeight="false" outlineLevel="0" collapsed="false">
      <c r="A4" s="3" t="s">
        <v>523</v>
      </c>
      <c r="B4" s="280"/>
      <c r="C4" s="4" t="s">
        <v>229</v>
      </c>
      <c r="D4" s="281" t="s">
        <v>6</v>
      </c>
      <c r="E4" s="20" t="s">
        <v>6</v>
      </c>
      <c r="F4" s="20" t="s">
        <v>7</v>
      </c>
    </row>
    <row r="5" customFormat="false" ht="15" hidden="false" customHeight="false" outlineLevel="0" collapsed="false">
      <c r="A5" s="22"/>
      <c r="B5" s="267"/>
      <c r="C5" s="282" t="s">
        <v>8</v>
      </c>
      <c r="D5" s="283" t="s">
        <v>10</v>
      </c>
      <c r="E5" s="282" t="s">
        <v>8</v>
      </c>
      <c r="F5" s="60" t="s">
        <v>10</v>
      </c>
    </row>
    <row r="6" customFormat="false" ht="15" hidden="false" customHeight="false" outlineLevel="0" collapsed="false">
      <c r="A6" s="22" t="s">
        <v>524</v>
      </c>
      <c r="B6" s="267" t="s">
        <v>48</v>
      </c>
      <c r="C6" s="284" t="n">
        <v>0</v>
      </c>
      <c r="D6" s="285" t="n">
        <v>500</v>
      </c>
      <c r="E6" s="284" t="n">
        <v>0</v>
      </c>
      <c r="F6" s="67" t="n">
        <v>500</v>
      </c>
      <c r="G6" s="286"/>
      <c r="H6" s="286"/>
    </row>
    <row r="7" customFormat="false" ht="15" hidden="false" customHeight="false" outlineLevel="0" collapsed="false">
      <c r="A7" s="22" t="s">
        <v>525</v>
      </c>
      <c r="B7" s="267" t="s">
        <v>56</v>
      </c>
      <c r="C7" s="284" t="n">
        <v>0</v>
      </c>
      <c r="D7" s="285" t="n">
        <v>3000</v>
      </c>
      <c r="E7" s="284" t="n">
        <v>0</v>
      </c>
      <c r="F7" s="67" t="n">
        <v>3000</v>
      </c>
      <c r="G7" s="286"/>
      <c r="H7" s="286"/>
    </row>
    <row r="8" customFormat="false" ht="15" hidden="false" customHeight="false" outlineLevel="0" collapsed="false">
      <c r="A8" s="22" t="s">
        <v>526</v>
      </c>
      <c r="B8" s="267" t="s">
        <v>174</v>
      </c>
      <c r="C8" s="284" t="n">
        <v>0</v>
      </c>
      <c r="D8" s="285" t="n">
        <v>2500</v>
      </c>
      <c r="E8" s="284" t="n">
        <v>0</v>
      </c>
      <c r="F8" s="67" t="n">
        <v>2500</v>
      </c>
      <c r="G8" s="286"/>
      <c r="H8" s="286"/>
    </row>
    <row r="9" customFormat="false" ht="15" hidden="false" customHeight="false" outlineLevel="0" collapsed="false">
      <c r="A9" s="44"/>
      <c r="B9" s="287" t="s">
        <v>12</v>
      </c>
      <c r="C9" s="288" t="n">
        <f aca="false">SUM(C6:C8)</f>
        <v>0</v>
      </c>
      <c r="D9" s="289" t="n">
        <f aca="false">SUM(D6:D8)</f>
        <v>6000</v>
      </c>
      <c r="E9" s="288" t="n">
        <f aca="false">SUM(E6:E8)</f>
        <v>0</v>
      </c>
      <c r="F9" s="88" t="n">
        <f aca="false">SUM(F6:F8)</f>
        <v>6000</v>
      </c>
      <c r="G9" s="286"/>
      <c r="H9" s="290"/>
    </row>
    <row r="10" customFormat="false" ht="15" hidden="false" customHeight="false" outlineLevel="0" collapsed="false">
      <c r="A10" s="200" t="s">
        <v>527</v>
      </c>
      <c r="B10" s="291"/>
      <c r="E10" s="292"/>
    </row>
    <row r="11" customFormat="false" ht="15" hidden="false" customHeight="false" outlineLevel="0" collapsed="false">
      <c r="A11" s="200" t="s">
        <v>528</v>
      </c>
      <c r="D11" s="127"/>
    </row>
    <row r="12" customFormat="false" ht="15" hidden="false" customHeight="false" outlineLevel="0" collapsed="false">
      <c r="A12" s="200"/>
      <c r="C12" s="127"/>
      <c r="D12" s="127"/>
    </row>
    <row r="13" customFormat="false" ht="15" hidden="false" customHeight="false" outlineLevel="0" collapsed="false">
      <c r="E13" s="293"/>
      <c r="F13" s="292"/>
    </row>
    <row r="14" customFormat="false" ht="15" hidden="false" customHeight="false" outlineLevel="0" collapsed="false">
      <c r="E14" s="293"/>
      <c r="F14" s="292"/>
    </row>
    <row r="15" customFormat="false" ht="15" hidden="false" customHeight="false" outlineLevel="0" collapsed="false">
      <c r="E15" s="294"/>
      <c r="F15" s="292"/>
    </row>
    <row r="16" customFormat="false" ht="15" hidden="false" customHeight="false" outlineLevel="0" collapsed="false">
      <c r="E16" s="293"/>
      <c r="F16" s="292"/>
    </row>
    <row r="32" customFormat="false" ht="15" hidden="false" customHeight="false" outlineLevel="0" collapsed="false">
      <c r="A32" s="286"/>
      <c r="D32" s="127"/>
    </row>
    <row r="33" customFormat="false" ht="15" hidden="false" customHeight="false" outlineLevel="0" collapsed="false">
      <c r="A33" s="286"/>
    </row>
    <row r="34" customFormat="false" ht="15" hidden="false" customHeight="false" outlineLevel="0" collapsed="false">
      <c r="A34" s="200"/>
    </row>
  </sheetData>
  <mergeCells count="2">
    <mergeCell ref="A1:D1"/>
    <mergeCell ref="A2:D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M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21" activeCellId="0" sqref="F21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22.71"/>
    <col collapsed="false" customWidth="true" hidden="false" outlineLevel="0" max="2" min="2" style="0" width="9.28"/>
    <col collapsed="false" customWidth="true" hidden="false" outlineLevel="0" max="10" min="9" style="0" width="10.43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7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7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</row>
    <row r="4" s="6" customFormat="true" ht="15" hidden="false" customHeight="false" outlineLevel="0" collapsed="false">
      <c r="A4" s="15" t="s">
        <v>529</v>
      </c>
      <c r="B4" s="15"/>
      <c r="C4" s="20" t="s">
        <v>32</v>
      </c>
      <c r="D4" s="20"/>
      <c r="E4" s="222" t="s">
        <v>3</v>
      </c>
      <c r="F4" s="222"/>
      <c r="G4" s="222" t="s">
        <v>4</v>
      </c>
      <c r="H4" s="222"/>
      <c r="I4" s="20" t="s">
        <v>5</v>
      </c>
      <c r="J4" s="20"/>
      <c r="K4" s="222" t="s">
        <v>6</v>
      </c>
      <c r="L4" s="222"/>
      <c r="M4" s="222" t="s">
        <v>7</v>
      </c>
    </row>
    <row r="5" customFormat="false" ht="15" hidden="false" customHeight="false" outlineLevel="0" collapsed="false">
      <c r="A5" s="7"/>
      <c r="B5" s="7"/>
      <c r="C5" s="58" t="s">
        <v>8</v>
      </c>
      <c r="D5" s="59" t="s">
        <v>9</v>
      </c>
      <c r="E5" s="58" t="s">
        <v>8</v>
      </c>
      <c r="F5" s="59" t="s">
        <v>9</v>
      </c>
      <c r="G5" s="58" t="s">
        <v>8</v>
      </c>
      <c r="H5" s="59" t="s">
        <v>9</v>
      </c>
      <c r="I5" s="58" t="s">
        <v>8</v>
      </c>
      <c r="J5" s="59" t="s">
        <v>9</v>
      </c>
      <c r="K5" s="58" t="s">
        <v>8</v>
      </c>
      <c r="L5" s="59" t="s">
        <v>9</v>
      </c>
      <c r="M5" s="60" t="s">
        <v>10</v>
      </c>
    </row>
    <row r="6" customFormat="false" ht="15" hidden="false" customHeight="false" outlineLevel="0" collapsed="false">
      <c r="A6" s="7" t="s">
        <v>530</v>
      </c>
      <c r="B6" s="7" t="s">
        <v>356</v>
      </c>
      <c r="C6" s="40" t="n">
        <v>400</v>
      </c>
      <c r="D6" s="62" t="n">
        <v>397</v>
      </c>
      <c r="E6" s="40" t="n">
        <v>400</v>
      </c>
      <c r="F6" s="62" t="n">
        <v>398.3</v>
      </c>
      <c r="G6" s="61" t="n">
        <v>400</v>
      </c>
      <c r="H6" s="62" t="n">
        <v>323.2</v>
      </c>
      <c r="I6" s="61" t="n">
        <v>400</v>
      </c>
      <c r="J6" s="62" t="n">
        <v>398.24</v>
      </c>
      <c r="K6" s="40" t="n">
        <v>400</v>
      </c>
      <c r="L6" s="65"/>
      <c r="M6" s="191" t="n">
        <v>400</v>
      </c>
    </row>
    <row r="7" customFormat="false" ht="15" hidden="false" customHeight="false" outlineLevel="0" collapsed="false">
      <c r="A7" s="15" t="s">
        <v>12</v>
      </c>
      <c r="B7" s="15"/>
      <c r="C7" s="61" t="n">
        <f aca="false">SUM(C6:C6)</f>
        <v>400</v>
      </c>
      <c r="D7" s="62" t="n">
        <f aca="false">SUM(D6:D6)</f>
        <v>397</v>
      </c>
      <c r="E7" s="61" t="n">
        <f aca="false">SUM(E6:E6)</f>
        <v>400</v>
      </c>
      <c r="F7" s="62" t="n">
        <f aca="false">SUM(F6:F6)</f>
        <v>398.3</v>
      </c>
      <c r="G7" s="61" t="n">
        <f aca="false">SUM(G6:G6)</f>
        <v>400</v>
      </c>
      <c r="H7" s="62" t="n">
        <f aca="false">SUM(H6:H6)</f>
        <v>323.2</v>
      </c>
      <c r="I7" s="61" t="n">
        <f aca="false">SUM(I6:I6)</f>
        <v>400</v>
      </c>
      <c r="J7" s="62" t="n">
        <f aca="false">SUM(J6:J6)</f>
        <v>398.24</v>
      </c>
      <c r="K7" s="61" t="n">
        <f aca="false">SUM(K6:K6)</f>
        <v>400</v>
      </c>
      <c r="L7" s="62" t="n">
        <f aca="false">SUM(L6:L6)</f>
        <v>0</v>
      </c>
      <c r="M7" s="88" t="n">
        <f aca="false">SUM(M6:M6)</f>
        <v>400</v>
      </c>
    </row>
  </sheetData>
  <mergeCells count="7">
    <mergeCell ref="A1:K1"/>
    <mergeCell ref="A2:K2"/>
    <mergeCell ref="C4:D4"/>
    <mergeCell ref="E4:F4"/>
    <mergeCell ref="G4:H4"/>
    <mergeCell ref="I4:J4"/>
    <mergeCell ref="K4:L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K1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8" activeCellId="0" sqref="I28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4"/>
    <col collapsed="false" customWidth="true" hidden="false" outlineLevel="0" max="2" min="2" style="2" width="29.72"/>
    <col collapsed="false" customWidth="true" hidden="false" outlineLevel="0" max="8" min="3" style="2" width="10.28"/>
    <col collapsed="false" customWidth="true" hidden="false" outlineLevel="0" max="9" min="9" style="2" width="11.28"/>
    <col collapsed="false" customWidth="true" hidden="false" outlineLevel="0" max="10" min="10" style="2" width="10.14"/>
    <col collapsed="false" customWidth="true" hidden="false" outlineLevel="0" max="11" min="11" style="295" width="12.43"/>
    <col collapsed="false" customWidth="true" hidden="false" outlineLevel="0" max="15" min="12" style="2" width="10.57"/>
    <col collapsed="false" customWidth="false" hidden="false" outlineLevel="0" max="255" min="16" style="2" width="9.14"/>
    <col collapsed="false" customWidth="true" hidden="false" outlineLevel="0" max="256" min="256" style="2" width="24"/>
    <col collapsed="false" customWidth="true" hidden="false" outlineLevel="0" max="257" min="257" style="2" width="29.72"/>
    <col collapsed="false" customWidth="true" hidden="false" outlineLevel="0" max="265" min="258" style="2" width="10.28"/>
    <col collapsed="false" customWidth="true" hidden="false" outlineLevel="0" max="267" min="266" style="2" width="10.14"/>
    <col collapsed="false" customWidth="true" hidden="false" outlineLevel="0" max="268" min="268" style="2" width="10.57"/>
    <col collapsed="false" customWidth="false" hidden="false" outlineLevel="0" max="511" min="269" style="2" width="9.14"/>
    <col collapsed="false" customWidth="true" hidden="false" outlineLevel="0" max="512" min="512" style="2" width="24"/>
    <col collapsed="false" customWidth="true" hidden="false" outlineLevel="0" max="513" min="513" style="2" width="29.72"/>
    <col collapsed="false" customWidth="true" hidden="false" outlineLevel="0" max="521" min="514" style="2" width="10.28"/>
    <col collapsed="false" customWidth="true" hidden="false" outlineLevel="0" max="523" min="522" style="2" width="10.14"/>
    <col collapsed="false" customWidth="true" hidden="false" outlineLevel="0" max="524" min="524" style="2" width="10.57"/>
    <col collapsed="false" customWidth="false" hidden="false" outlineLevel="0" max="767" min="525" style="2" width="9.14"/>
    <col collapsed="false" customWidth="true" hidden="false" outlineLevel="0" max="768" min="768" style="2" width="24"/>
    <col collapsed="false" customWidth="true" hidden="false" outlineLevel="0" max="769" min="769" style="2" width="29.72"/>
    <col collapsed="false" customWidth="true" hidden="false" outlineLevel="0" max="777" min="770" style="2" width="10.28"/>
    <col collapsed="false" customWidth="true" hidden="false" outlineLevel="0" max="779" min="778" style="2" width="10.14"/>
    <col collapsed="false" customWidth="true" hidden="false" outlineLevel="0" max="780" min="780" style="2" width="10.57"/>
    <col collapsed="false" customWidth="false" hidden="false" outlineLevel="0" max="1023" min="781" style="2" width="9.14"/>
    <col collapsed="false" customWidth="true" hidden="false" outlineLevel="0" max="1024" min="1024" style="2" width="2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="2" customFormat="true" ht="15" hidden="false" customHeight="false" outlineLevel="0" collapsed="false"/>
    <row r="4" s="21" customFormat="true" ht="14.25" hidden="false" customHeight="false" outlineLevel="0" collapsed="false">
      <c r="A4" s="15" t="s">
        <v>531</v>
      </c>
      <c r="B4" s="15"/>
      <c r="C4" s="20" t="s">
        <v>5</v>
      </c>
      <c r="D4" s="20"/>
      <c r="E4" s="20" t="s">
        <v>6</v>
      </c>
      <c r="F4" s="20"/>
      <c r="G4" s="20" t="s">
        <v>7</v>
      </c>
    </row>
    <row r="5" s="2" customFormat="true" ht="15" hidden="false" customHeight="false" outlineLevel="0" collapsed="false">
      <c r="A5" s="7"/>
      <c r="B5" s="7"/>
      <c r="C5" s="296" t="s">
        <v>8</v>
      </c>
      <c r="D5" s="59" t="s">
        <v>9</v>
      </c>
      <c r="E5" s="296" t="s">
        <v>8</v>
      </c>
      <c r="F5" s="59" t="s">
        <v>9</v>
      </c>
      <c r="G5" s="146" t="s">
        <v>10</v>
      </c>
    </row>
    <row r="6" s="2" customFormat="true" ht="15" hidden="false" customHeight="false" outlineLevel="0" collapsed="false">
      <c r="A6" s="7" t="s">
        <v>532</v>
      </c>
      <c r="B6" s="7" t="s">
        <v>533</v>
      </c>
      <c r="C6" s="297" t="n">
        <v>30000</v>
      </c>
      <c r="D6" s="62"/>
      <c r="E6" s="297" t="n">
        <v>30000</v>
      </c>
      <c r="F6" s="41"/>
      <c r="G6" s="42"/>
    </row>
    <row r="7" s="2" customFormat="true" ht="15" hidden="false" customHeight="false" outlineLevel="0" collapsed="false">
      <c r="A7" s="7" t="s">
        <v>532</v>
      </c>
      <c r="B7" s="7" t="s">
        <v>534</v>
      </c>
      <c r="C7" s="297" t="n">
        <f aca="false">66000-15979</f>
        <v>50021</v>
      </c>
      <c r="D7" s="62"/>
      <c r="E7" s="297" t="n">
        <f aca="false">66000-14923</f>
        <v>51077</v>
      </c>
      <c r="F7" s="41"/>
      <c r="G7" s="42" t="n">
        <f aca="false">66000-13867</f>
        <v>52133</v>
      </c>
    </row>
    <row r="8" s="2" customFormat="true" ht="15" hidden="false" customHeight="false" outlineLevel="0" collapsed="false">
      <c r="A8" s="15" t="s">
        <v>12</v>
      </c>
      <c r="B8" s="15"/>
      <c r="C8" s="298" t="n">
        <f aca="false">SUM(C6:C7)</f>
        <v>80021</v>
      </c>
      <c r="D8" s="298"/>
      <c r="E8" s="298" t="n">
        <f aca="false">SUM(E6:E7)</f>
        <v>81077</v>
      </c>
      <c r="F8" s="298"/>
      <c r="G8" s="298" t="n">
        <f aca="false">SUM(G6:G7)</f>
        <v>52133</v>
      </c>
    </row>
    <row r="9" s="2" customFormat="true" ht="15" hidden="false" customHeight="false" outlineLevel="0" collapsed="false"/>
    <row r="10" s="2" customFormat="true" ht="15" hidden="false" customHeight="false" outlineLevel="0" collapsed="false"/>
    <row r="11" s="2" customFormat="true" ht="15" hidden="false" customHeight="false" outlineLevel="0" collapsed="false"/>
    <row r="12" s="2" customFormat="true" ht="15" hidden="false" customHeight="false" outlineLevel="0" collapsed="false"/>
    <row r="13" s="21" customFormat="true" ht="15" hidden="false" customHeight="false" outlineLevel="0" collapsed="false">
      <c r="A13" s="2"/>
      <c r="B13" s="2"/>
      <c r="C13" s="2"/>
      <c r="D13" s="2"/>
      <c r="E13" s="2"/>
      <c r="F13" s="2"/>
      <c r="G13" s="2"/>
      <c r="I13" s="299"/>
    </row>
    <row r="14" s="21" customFormat="true" ht="15" hidden="false" customHeight="false" outlineLevel="0" collapsed="false">
      <c r="A14" s="2"/>
      <c r="B14" s="2"/>
      <c r="C14" s="2"/>
      <c r="D14" s="2"/>
      <c r="E14" s="2"/>
      <c r="F14" s="2"/>
      <c r="G14" s="2"/>
    </row>
    <row r="15" s="21" customFormat="true" ht="15" hidden="false" customHeight="false" outlineLevel="0" collapsed="false">
      <c r="A15" s="2"/>
      <c r="B15" s="2"/>
      <c r="C15" s="2"/>
      <c r="D15" s="2"/>
      <c r="E15" s="2"/>
      <c r="F15" s="2"/>
      <c r="G15" s="2"/>
    </row>
    <row r="16" s="21" customFormat="true" ht="15" hidden="false" customHeight="false" outlineLevel="0" collapsed="false">
      <c r="A16" s="2"/>
      <c r="B16" s="2"/>
      <c r="C16" s="2"/>
      <c r="D16" s="2"/>
      <c r="E16" s="2"/>
      <c r="F16" s="2"/>
      <c r="G16" s="2"/>
    </row>
    <row r="17" s="2" customFormat="true" ht="15" hidden="false" customHeight="false" outlineLevel="0" collapsed="false">
      <c r="G17" s="155"/>
    </row>
    <row r="18" s="2" customFormat="true" ht="15" hidden="false" customHeight="false" outlineLevel="0" collapsed="false"/>
    <row r="19" s="2" customFormat="true" ht="15" hidden="false" customHeight="false" outlineLevel="0" collapsed="false"/>
    <row r="20" s="2" customFormat="true" ht="15" hidden="false" customHeight="false" outlineLevel="0" collapsed="false"/>
    <row r="21" s="2" customFormat="true" ht="15" hidden="false" customHeight="false" outlineLevel="0" collapsed="false"/>
    <row r="22" s="2" customFormat="true" ht="15" hidden="false" customHeight="false" outlineLevel="0" collapsed="false"/>
    <row r="23" s="2" customFormat="true" ht="15" hidden="false" customHeight="false" outlineLevel="0" collapsed="false"/>
    <row r="24" customFormat="false" ht="15" hidden="false" customHeight="false" outlineLevel="0" collapsed="false">
      <c r="K24" s="220"/>
    </row>
    <row r="25" s="2" customFormat="true" ht="15" hidden="false" customHeight="false" outlineLevel="0" collapsed="false"/>
    <row r="26" s="2" customFormat="true" ht="15" hidden="false" customHeight="false" outlineLevel="0" collapsed="false"/>
    <row r="27" s="2" customFormat="true" ht="15" hidden="false" customHeight="false" outlineLevel="0" collapsed="false"/>
    <row r="28" s="2" customFormat="true" ht="15" hidden="false" customHeight="false" outlineLevel="0" collapsed="false"/>
    <row r="29" s="2" customFormat="true" ht="15" hidden="false" customHeight="false" outlineLevel="0" collapsed="false"/>
    <row r="30" s="2" customFormat="true" ht="15" hidden="false" customHeight="false" outlineLevel="0" collapsed="false"/>
    <row r="31" s="2" customFormat="true" ht="15" hidden="false" customHeight="false" outlineLevel="0" collapsed="false"/>
    <row r="32" s="2" customFormat="true" ht="15" hidden="false" customHeight="false" outlineLevel="0" collapsed="false"/>
    <row r="33" s="2" customFormat="true" ht="15" hidden="false" customHeight="false" outlineLevel="0" collapsed="false"/>
    <row r="34" s="2" customFormat="true" ht="15" hidden="false" customHeight="false" outlineLevel="0" collapsed="false"/>
    <row r="35" s="2" customFormat="true" ht="15" hidden="false" customHeight="false" outlineLevel="0" collapsed="false"/>
    <row r="36" s="2" customFormat="true" ht="15" hidden="false" customHeight="false" outlineLevel="0" collapsed="false"/>
    <row r="37" s="2" customFormat="true" ht="15" hidden="false" customHeight="false" outlineLevel="0" collapsed="false"/>
    <row r="38" s="2" customFormat="true" ht="15" hidden="false" customHeight="false" outlineLevel="0" collapsed="false"/>
    <row r="39" s="2" customFormat="true" ht="15" hidden="false" customHeight="false" outlineLevel="0" collapsed="false"/>
    <row r="40" s="2" customFormat="true" ht="15" hidden="false" customHeight="false" outlineLevel="0" collapsed="false"/>
    <row r="41" s="2" customFormat="true" ht="15" hidden="false" customHeight="false" outlineLevel="0" collapsed="false"/>
    <row r="42" s="2" customFormat="true" ht="15" hidden="false" customHeight="false" outlineLevel="0" collapsed="false"/>
    <row r="43" s="2" customFormat="true" ht="15" hidden="false" customHeight="false" outlineLevel="0" collapsed="false"/>
    <row r="44" s="2" customFormat="true" ht="15" hidden="false" customHeight="false" outlineLevel="0" collapsed="false"/>
    <row r="45" s="2" customFormat="true" ht="15" hidden="false" customHeight="false" outlineLevel="0" collapsed="false"/>
    <row r="46" s="2" customFormat="true" ht="15" hidden="false" customHeight="false" outlineLevel="0" collapsed="false"/>
    <row r="47" s="2" customFormat="true" ht="15" hidden="false" customHeight="false" outlineLevel="0" collapsed="false"/>
    <row r="48" s="2" customFormat="true" ht="15" hidden="false" customHeight="false" outlineLevel="0" collapsed="false"/>
    <row r="49" s="2" customFormat="true" ht="15" hidden="false" customHeight="false" outlineLevel="0" collapsed="false"/>
    <row r="50" s="2" customFormat="true" ht="15" hidden="false" customHeight="false" outlineLevel="0" collapsed="false"/>
    <row r="51" s="2" customFormat="true" ht="15" hidden="false" customHeight="false" outlineLevel="0" collapsed="false"/>
    <row r="52" s="2" customFormat="true" ht="15" hidden="false" customHeight="false" outlineLevel="0" collapsed="false"/>
    <row r="53" s="2" customFormat="true" ht="15" hidden="false" customHeight="false" outlineLevel="0" collapsed="false"/>
    <row r="54" s="2" customFormat="true" ht="15" hidden="false" customHeight="false" outlineLevel="0" collapsed="false"/>
    <row r="55" s="2" customFormat="true" ht="15" hidden="false" customHeight="false" outlineLevel="0" collapsed="false"/>
    <row r="56" s="2" customFormat="true" ht="15" hidden="false" customHeight="false" outlineLevel="0" collapsed="false"/>
    <row r="57" s="2" customFormat="true" ht="15" hidden="false" customHeight="false" outlineLevel="0" collapsed="false"/>
    <row r="58" s="2" customFormat="true" ht="15" hidden="false" customHeight="false" outlineLevel="0" collapsed="false"/>
    <row r="59" s="2" customFormat="true" ht="15" hidden="false" customHeight="false" outlineLevel="0" collapsed="false"/>
    <row r="60" s="2" customFormat="true" ht="15" hidden="false" customHeight="false" outlineLevel="0" collapsed="false"/>
    <row r="61" s="2" customFormat="true" ht="15" hidden="false" customHeight="false" outlineLevel="0" collapsed="false"/>
    <row r="62" s="2" customFormat="true" ht="15" hidden="false" customHeight="false" outlineLevel="0" collapsed="false"/>
    <row r="63" s="2" customFormat="true" ht="15" hidden="false" customHeight="false" outlineLevel="0" collapsed="false"/>
    <row r="64" s="2" customFormat="true" ht="15" hidden="false" customHeight="false" outlineLevel="0" collapsed="false"/>
    <row r="65" s="2" customFormat="true" ht="15" hidden="false" customHeight="false" outlineLevel="0" collapsed="false"/>
    <row r="66" s="2" customFormat="true" ht="15" hidden="false" customHeight="false" outlineLevel="0" collapsed="false"/>
    <row r="67" s="2" customFormat="true" ht="15" hidden="false" customHeight="false" outlineLevel="0" collapsed="false"/>
    <row r="68" s="2" customFormat="true" ht="15" hidden="false" customHeight="false" outlineLevel="0" collapsed="false"/>
    <row r="69" s="2" customFormat="true" ht="15" hidden="false" customHeight="false" outlineLevel="0" collapsed="false"/>
    <row r="70" s="2" customFormat="true" ht="15" hidden="false" customHeight="false" outlineLevel="0" collapsed="false"/>
    <row r="71" s="2" customFormat="true" ht="15" hidden="false" customHeight="false" outlineLevel="0" collapsed="false"/>
    <row r="72" s="2" customFormat="true" ht="15" hidden="false" customHeight="false" outlineLevel="0" collapsed="false"/>
    <row r="73" s="2" customFormat="true" ht="15" hidden="false" customHeight="false" outlineLevel="0" collapsed="false"/>
    <row r="74" s="2" customFormat="true" ht="15" hidden="false" customHeight="false" outlineLevel="0" collapsed="false"/>
    <row r="75" s="2" customFormat="true" ht="15" hidden="false" customHeight="false" outlineLevel="0" collapsed="false"/>
    <row r="76" s="2" customFormat="true" ht="15" hidden="false" customHeight="false" outlineLevel="0" collapsed="false"/>
    <row r="77" s="2" customFormat="true" ht="15" hidden="false" customHeight="false" outlineLevel="0" collapsed="false"/>
    <row r="78" s="2" customFormat="true" ht="15" hidden="false" customHeight="false" outlineLevel="0" collapsed="false"/>
    <row r="79" s="2" customFormat="true" ht="15" hidden="false" customHeight="false" outlineLevel="0" collapsed="false"/>
    <row r="80" s="2" customFormat="true" ht="15" hidden="false" customHeight="false" outlineLevel="0" collapsed="false"/>
    <row r="81" s="2" customFormat="true" ht="15" hidden="false" customHeight="false" outlineLevel="0" collapsed="false"/>
    <row r="82" s="2" customFormat="true" ht="15" hidden="false" customHeight="false" outlineLevel="0" collapsed="false"/>
    <row r="83" s="2" customFormat="true" ht="15" hidden="false" customHeight="false" outlineLevel="0" collapsed="false"/>
    <row r="84" s="2" customFormat="true" ht="15" hidden="false" customHeight="false" outlineLevel="0" collapsed="false"/>
    <row r="85" s="2" customFormat="true" ht="15" hidden="false" customHeight="false" outlineLevel="0" collapsed="false"/>
    <row r="86" s="2" customFormat="true" ht="15" hidden="false" customHeight="false" outlineLevel="0" collapsed="false"/>
    <row r="87" s="2" customFormat="true" ht="15" hidden="false" customHeight="false" outlineLevel="0" collapsed="false"/>
    <row r="88" s="2" customFormat="true" ht="15" hidden="false" customHeight="false" outlineLevel="0" collapsed="false"/>
    <row r="89" s="2" customFormat="true" ht="15" hidden="false" customHeight="false" outlineLevel="0" collapsed="false"/>
    <row r="90" s="2" customFormat="true" ht="15" hidden="false" customHeight="false" outlineLevel="0" collapsed="false"/>
    <row r="91" s="2" customFormat="true" ht="15" hidden="false" customHeight="false" outlineLevel="0" collapsed="false"/>
    <row r="92" s="2" customFormat="true" ht="15" hidden="false" customHeight="false" outlineLevel="0" collapsed="false"/>
    <row r="93" s="2" customFormat="true" ht="15" hidden="false" customHeight="false" outlineLevel="0" collapsed="false"/>
    <row r="94" s="2" customFormat="true" ht="15" hidden="false" customHeight="false" outlineLevel="0" collapsed="false"/>
    <row r="95" s="2" customFormat="true" ht="15" hidden="false" customHeight="false" outlineLevel="0" collapsed="false"/>
    <row r="96" s="2" customFormat="true" ht="15" hidden="false" customHeight="false" outlineLevel="0" collapsed="false"/>
    <row r="97" s="2" customFormat="true" ht="15" hidden="false" customHeight="false" outlineLevel="0" collapsed="false"/>
    <row r="98" s="2" customFormat="true" ht="15" hidden="false" customHeight="false" outlineLevel="0" collapsed="false"/>
    <row r="99" s="2" customFormat="true" ht="15" hidden="false" customHeight="false" outlineLevel="0" collapsed="false"/>
    <row r="100" s="2" customFormat="true" ht="15" hidden="false" customHeight="false" outlineLevel="0" collapsed="false"/>
    <row r="101" s="2" customFormat="true" ht="15" hidden="false" customHeight="false" outlineLevel="0" collapsed="false"/>
    <row r="102" s="2" customFormat="true" ht="15" hidden="false" customHeight="false" outlineLevel="0" collapsed="false"/>
    <row r="103" s="2" customFormat="true" ht="15" hidden="false" customHeight="false" outlineLevel="0" collapsed="false"/>
    <row r="104" s="2" customFormat="true" ht="15" hidden="false" customHeight="false" outlineLevel="0" collapsed="false"/>
    <row r="105" s="2" customFormat="true" ht="15" hidden="false" customHeight="false" outlineLevel="0" collapsed="false"/>
    <row r="106" s="2" customFormat="true" ht="15" hidden="false" customHeight="false" outlineLevel="0" collapsed="false"/>
    <row r="107" s="2" customFormat="true" ht="15" hidden="false" customHeight="false" outlineLevel="0" collapsed="false"/>
    <row r="108" s="2" customFormat="true" ht="15" hidden="false" customHeight="false" outlineLevel="0" collapsed="false"/>
    <row r="109" s="2" customFormat="true" ht="15" hidden="false" customHeight="false" outlineLevel="0" collapsed="false"/>
    <row r="110" s="2" customFormat="true" ht="15" hidden="false" customHeight="false" outlineLevel="0" collapsed="false"/>
    <row r="111" s="2" customFormat="true" ht="15" hidden="false" customHeight="false" outlineLevel="0" collapsed="false"/>
    <row r="112" s="2" customFormat="true" ht="15" hidden="false" customHeight="false" outlineLevel="0" collapsed="false"/>
    <row r="113" s="2" customFormat="true" ht="15" hidden="false" customHeight="false" outlineLevel="0" collapsed="false"/>
    <row r="114" s="2" customFormat="true" ht="15" hidden="false" customHeight="false" outlineLevel="0" collapsed="false"/>
    <row r="115" s="2" customFormat="true" ht="15" hidden="false" customHeight="false" outlineLevel="0" collapsed="false"/>
    <row r="116" s="2" customFormat="true" ht="15" hidden="false" customHeight="false" outlineLevel="0" collapsed="false"/>
    <row r="117" s="2" customFormat="true" ht="15" hidden="false" customHeight="false" outlineLevel="0" collapsed="false"/>
    <row r="118" s="2" customFormat="true" ht="15" hidden="false" customHeight="false" outlineLevel="0" collapsed="false"/>
    <row r="119" s="2" customFormat="true" ht="15" hidden="false" customHeight="false" outlineLevel="0" collapsed="false"/>
    <row r="120" s="2" customFormat="true" ht="15" hidden="false" customHeight="false" outlineLevel="0" collapsed="false"/>
    <row r="121" s="2" customFormat="true" ht="15" hidden="false" customHeight="false" outlineLevel="0" collapsed="false"/>
    <row r="122" s="2" customFormat="true" ht="15" hidden="false" customHeight="false" outlineLevel="0" collapsed="false"/>
    <row r="123" s="2" customFormat="true" ht="15" hidden="false" customHeight="false" outlineLevel="0" collapsed="false"/>
    <row r="124" s="2" customFormat="true" ht="15" hidden="false" customHeight="false" outlineLevel="0" collapsed="false"/>
    <row r="125" s="2" customFormat="true" ht="15" hidden="false" customHeight="false" outlineLevel="0" collapsed="false"/>
    <row r="126" s="2" customFormat="true" ht="15" hidden="false" customHeight="false" outlineLevel="0" collapsed="false"/>
    <row r="127" s="2" customFormat="true" ht="15" hidden="false" customHeight="false" outlineLevel="0" collapsed="false"/>
    <row r="128" s="2" customFormat="true" ht="15" hidden="false" customHeight="false" outlineLevel="0" collapsed="false"/>
    <row r="129" s="2" customFormat="true" ht="15" hidden="false" customHeight="false" outlineLevel="0" collapsed="false"/>
    <row r="130" s="2" customFormat="true" ht="15" hidden="false" customHeight="false" outlineLevel="0" collapsed="false"/>
    <row r="131" s="2" customFormat="true" ht="15" hidden="false" customHeight="false" outlineLevel="0" collapsed="false"/>
    <row r="132" s="2" customFormat="true" ht="15" hidden="false" customHeight="false" outlineLevel="0" collapsed="false"/>
    <row r="133" s="2" customFormat="true" ht="15" hidden="false" customHeight="false" outlineLevel="0" collapsed="false"/>
    <row r="134" s="2" customFormat="true" ht="15" hidden="false" customHeight="false" outlineLevel="0" collapsed="false"/>
    <row r="135" s="2" customFormat="true" ht="15" hidden="false" customHeight="false" outlineLevel="0" collapsed="false"/>
    <row r="136" s="2" customFormat="true" ht="15" hidden="false" customHeight="false" outlineLevel="0" collapsed="false"/>
    <row r="137" s="2" customFormat="true" ht="15" hidden="false" customHeight="false" outlineLevel="0" collapsed="false"/>
    <row r="138" s="2" customFormat="true" ht="15" hidden="false" customHeight="false" outlineLevel="0" collapsed="false"/>
    <row r="139" s="2" customFormat="true" ht="15" hidden="false" customHeight="false" outlineLevel="0" collapsed="false"/>
    <row r="140" s="2" customFormat="true" ht="15" hidden="false" customHeight="false" outlineLevel="0" collapsed="false"/>
    <row r="141" s="2" customFormat="true" ht="15" hidden="false" customHeight="false" outlineLevel="0" collapsed="false"/>
    <row r="142" s="2" customFormat="true" ht="15" hidden="false" customHeight="false" outlineLevel="0" collapsed="false"/>
    <row r="143" s="2" customFormat="true" ht="15" hidden="false" customHeight="false" outlineLevel="0" collapsed="false"/>
    <row r="144" s="2" customFormat="true" ht="15" hidden="false" customHeight="false" outlineLevel="0" collapsed="false"/>
    <row r="145" s="2" customFormat="true" ht="15" hidden="false" customHeight="false" outlineLevel="0" collapsed="false"/>
    <row r="146" s="2" customFormat="true" ht="15" hidden="false" customHeight="false" outlineLevel="0" collapsed="false"/>
    <row r="147" s="2" customFormat="true" ht="15" hidden="false" customHeight="false" outlineLevel="0" collapsed="false"/>
    <row r="148" s="2" customFormat="true" ht="15" hidden="false" customHeight="false" outlineLevel="0" collapsed="false"/>
    <row r="149" s="2" customFormat="true" ht="15" hidden="false" customHeight="false" outlineLevel="0" collapsed="false"/>
    <row r="150" s="2" customFormat="true" ht="15" hidden="false" customHeight="false" outlineLevel="0" collapsed="false"/>
    <row r="151" s="2" customFormat="true" ht="15" hidden="false" customHeight="false" outlineLevel="0" collapsed="false"/>
    <row r="152" s="2" customFormat="true" ht="15" hidden="false" customHeight="false" outlineLevel="0" collapsed="false"/>
    <row r="153" s="2" customFormat="true" ht="15" hidden="false" customHeight="false" outlineLevel="0" collapsed="false"/>
    <row r="154" s="2" customFormat="true" ht="15" hidden="false" customHeight="false" outlineLevel="0" collapsed="false"/>
    <row r="155" s="2" customFormat="true" ht="15" hidden="false" customHeight="false" outlineLevel="0" collapsed="false"/>
    <row r="156" s="2" customFormat="true" ht="15" hidden="false" customHeight="false" outlineLevel="0" collapsed="false"/>
    <row r="157" s="2" customFormat="true" ht="15" hidden="false" customHeight="false" outlineLevel="0" collapsed="false"/>
    <row r="158" s="2" customFormat="true" ht="15" hidden="false" customHeight="false" outlineLevel="0" collapsed="false"/>
    <row r="159" s="2" customFormat="true" ht="15" hidden="false" customHeight="false" outlineLevel="0" collapsed="false"/>
    <row r="160" s="2" customFormat="true" ht="15" hidden="false" customHeight="false" outlineLevel="0" collapsed="false"/>
    <row r="161" s="2" customFormat="true" ht="15" hidden="false" customHeight="false" outlineLevel="0" collapsed="false"/>
    <row r="162" s="2" customFormat="true" ht="15" hidden="false" customHeight="false" outlineLevel="0" collapsed="false"/>
    <row r="163" s="2" customFormat="true" ht="15" hidden="false" customHeight="false" outlineLevel="0" collapsed="false"/>
    <row r="164" s="2" customFormat="true" ht="15" hidden="false" customHeight="false" outlineLevel="0" collapsed="false"/>
    <row r="165" s="2" customFormat="true" ht="15" hidden="false" customHeight="false" outlineLevel="0" collapsed="false"/>
    <row r="166" s="2" customFormat="true" ht="15" hidden="false" customHeight="false" outlineLevel="0" collapsed="false"/>
    <row r="167" s="2" customFormat="true" ht="15" hidden="false" customHeight="false" outlineLevel="0" collapsed="false"/>
    <row r="168" s="2" customFormat="true" ht="15" hidden="false" customHeight="false" outlineLevel="0" collapsed="false"/>
    <row r="169" s="2" customFormat="true" ht="15" hidden="false" customHeight="false" outlineLevel="0" collapsed="false"/>
    <row r="170" s="2" customFormat="true" ht="15" hidden="false" customHeight="false" outlineLevel="0" collapsed="false"/>
    <row r="171" s="2" customFormat="true" ht="15" hidden="false" customHeight="false" outlineLevel="0" collapsed="false"/>
    <row r="172" s="2" customFormat="true" ht="15" hidden="false" customHeight="false" outlineLevel="0" collapsed="false"/>
    <row r="173" s="2" customFormat="true" ht="15" hidden="false" customHeight="false" outlineLevel="0" collapsed="false"/>
    <row r="174" s="2" customFormat="true" ht="15" hidden="false" customHeight="false" outlineLevel="0" collapsed="false"/>
    <row r="175" s="2" customFormat="true" ht="15" hidden="false" customHeight="false" outlineLevel="0" collapsed="false"/>
    <row r="176" s="2" customFormat="true" ht="15" hidden="false" customHeight="false" outlineLevel="0" collapsed="false"/>
    <row r="177" s="2" customFormat="true" ht="15" hidden="false" customHeight="false" outlineLevel="0" collapsed="false"/>
    <row r="178" s="2" customFormat="true" ht="15" hidden="false" customHeight="false" outlineLevel="0" collapsed="false"/>
    <row r="179" s="2" customFormat="true" ht="15" hidden="false" customHeight="false" outlineLevel="0" collapsed="false"/>
    <row r="180" s="2" customFormat="true" ht="15" hidden="false" customHeight="false" outlineLevel="0" collapsed="false"/>
    <row r="181" s="2" customFormat="true" ht="15" hidden="false" customHeight="false" outlineLevel="0" collapsed="false"/>
    <row r="182" s="2" customFormat="true" ht="15" hidden="false" customHeight="false" outlineLevel="0" collapsed="false"/>
    <row r="183" s="2" customFormat="true" ht="15" hidden="false" customHeight="false" outlineLevel="0" collapsed="false"/>
    <row r="184" s="2" customFormat="true" ht="15" hidden="false" customHeight="false" outlineLevel="0" collapsed="false"/>
    <row r="185" s="2" customFormat="true" ht="15" hidden="false" customHeight="false" outlineLevel="0" collapsed="false"/>
    <row r="186" s="2" customFormat="true" ht="15" hidden="false" customHeight="false" outlineLevel="0" collapsed="false"/>
    <row r="187" s="2" customFormat="true" ht="15" hidden="false" customHeight="false" outlineLevel="0" collapsed="false"/>
    <row r="188" s="2" customFormat="true" ht="15" hidden="false" customHeight="false" outlineLevel="0" collapsed="false"/>
    <row r="189" s="2" customFormat="true" ht="15" hidden="false" customHeight="false" outlineLevel="0" collapsed="false"/>
    <row r="190" s="2" customFormat="true" ht="15" hidden="false" customHeight="false" outlineLevel="0" collapsed="false"/>
  </sheetData>
  <mergeCells count="4">
    <mergeCell ref="A1:K1"/>
    <mergeCell ref="A2:K2"/>
    <mergeCell ref="C4:D4"/>
    <mergeCell ref="E4:F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M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5.57"/>
    <col collapsed="false" customWidth="true" hidden="false" outlineLevel="0" max="2" min="2" style="0" width="26.5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customFormat="false" ht="15" hidden="false" customHeight="false" outlineLevel="0" collapsed="false">
      <c r="A4" s="15" t="s">
        <v>531</v>
      </c>
      <c r="B4" s="15"/>
      <c r="C4" s="20" t="s">
        <v>5</v>
      </c>
      <c r="D4" s="20"/>
      <c r="E4" s="20" t="s">
        <v>6</v>
      </c>
      <c r="F4" s="20"/>
      <c r="G4" s="20" t="s">
        <v>7</v>
      </c>
    </row>
    <row r="5" customFormat="false" ht="15" hidden="false" customHeight="false" outlineLevel="0" collapsed="false">
      <c r="A5" s="7"/>
      <c r="B5" s="7"/>
      <c r="C5" s="296" t="s">
        <v>8</v>
      </c>
      <c r="D5" s="59" t="s">
        <v>9</v>
      </c>
      <c r="E5" s="296" t="s">
        <v>8</v>
      </c>
      <c r="F5" s="59" t="s">
        <v>9</v>
      </c>
      <c r="G5" s="146" t="s">
        <v>10</v>
      </c>
    </row>
    <row r="6" customFormat="false" ht="15" hidden="false" customHeight="false" outlineLevel="0" collapsed="false">
      <c r="A6" s="7" t="s">
        <v>535</v>
      </c>
      <c r="B6" s="7" t="s">
        <v>536</v>
      </c>
      <c r="C6" s="297" t="n">
        <v>1794</v>
      </c>
      <c r="D6" s="62"/>
      <c r="E6" s="297" t="n">
        <v>897</v>
      </c>
      <c r="F6" s="41"/>
      <c r="G6" s="42"/>
    </row>
    <row r="7" customFormat="false" ht="15" hidden="false" customHeight="false" outlineLevel="0" collapsed="false">
      <c r="A7" s="7" t="s">
        <v>535</v>
      </c>
      <c r="B7" s="7" t="s">
        <v>537</v>
      </c>
      <c r="C7" s="297" t="n">
        <v>21231</v>
      </c>
      <c r="D7" s="62"/>
      <c r="E7" s="297" t="n">
        <v>20175</v>
      </c>
      <c r="F7" s="41"/>
      <c r="G7" s="42" t="n">
        <v>19119</v>
      </c>
    </row>
    <row r="8" customFormat="false" ht="15" hidden="false" customHeight="false" outlineLevel="0" collapsed="false">
      <c r="A8" s="15" t="s">
        <v>12</v>
      </c>
      <c r="B8" s="15"/>
      <c r="C8" s="298" t="n">
        <f aca="false">SUM(C6:C7)</f>
        <v>23025</v>
      </c>
      <c r="D8" s="298" t="n">
        <f aca="false">SUM(D6:D7)</f>
        <v>0</v>
      </c>
      <c r="E8" s="298" t="n">
        <f aca="false">SUM(E6:E7)</f>
        <v>21072</v>
      </c>
      <c r="F8" s="298" t="n">
        <f aca="false">SUM(F6:F7)</f>
        <v>0</v>
      </c>
      <c r="G8" s="298" t="n">
        <f aca="false">SUM(G6:G7)</f>
        <v>19119</v>
      </c>
    </row>
  </sheetData>
  <mergeCells count="4">
    <mergeCell ref="A1:K1"/>
    <mergeCell ref="A2:K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M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32" activeCellId="0" sqref="L3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3"/>
    <col collapsed="false" customWidth="true" hidden="false" outlineLevel="0" max="2" min="2" style="0" width="30.71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customFormat="false" ht="15" hidden="false" customHeight="false" outlineLevel="0" collapsed="false">
      <c r="A4" s="15" t="s">
        <v>531</v>
      </c>
      <c r="B4" s="15"/>
      <c r="C4" s="20" t="s">
        <v>5</v>
      </c>
      <c r="D4" s="20"/>
      <c r="E4" s="20" t="s">
        <v>6</v>
      </c>
      <c r="F4" s="20"/>
      <c r="G4" s="20" t="s">
        <v>7</v>
      </c>
    </row>
    <row r="5" customFormat="false" ht="15" hidden="false" customHeight="false" outlineLevel="0" collapsed="false">
      <c r="A5" s="7"/>
      <c r="B5" s="7"/>
      <c r="C5" s="296" t="s">
        <v>8</v>
      </c>
      <c r="D5" s="59" t="s">
        <v>9</v>
      </c>
      <c r="E5" s="296" t="s">
        <v>8</v>
      </c>
      <c r="F5" s="59" t="s">
        <v>9</v>
      </c>
      <c r="G5" s="146" t="s">
        <v>10</v>
      </c>
    </row>
    <row r="6" customFormat="false" ht="15" hidden="false" customHeight="false" outlineLevel="0" collapsed="false">
      <c r="A6" s="7" t="s">
        <v>538</v>
      </c>
      <c r="B6" s="7" t="s">
        <v>539</v>
      </c>
      <c r="C6" s="297" t="n">
        <v>1650</v>
      </c>
      <c r="D6" s="62"/>
      <c r="E6" s="297" t="n">
        <f aca="false">550+1100</f>
        <v>1650</v>
      </c>
      <c r="F6" s="168"/>
      <c r="G6" s="42" t="n">
        <v>0</v>
      </c>
    </row>
    <row r="7" customFormat="false" ht="15" hidden="false" customHeight="false" outlineLevel="0" collapsed="false">
      <c r="A7" s="7" t="s">
        <v>540</v>
      </c>
      <c r="B7" s="7" t="s">
        <v>541</v>
      </c>
      <c r="C7" s="297"/>
      <c r="D7" s="62"/>
      <c r="E7" s="297"/>
      <c r="F7" s="168"/>
      <c r="G7" s="42" t="n">
        <v>100</v>
      </c>
    </row>
    <row r="8" customFormat="false" ht="15" hidden="false" customHeight="false" outlineLevel="0" collapsed="false">
      <c r="A8" s="7"/>
      <c r="B8" s="7"/>
      <c r="C8" s="297"/>
      <c r="D8" s="62"/>
      <c r="E8" s="297"/>
      <c r="F8" s="168"/>
      <c r="G8" s="42"/>
    </row>
    <row r="9" customFormat="false" ht="15" hidden="false" customHeight="false" outlineLevel="0" collapsed="false">
      <c r="A9" s="15" t="s">
        <v>12</v>
      </c>
      <c r="B9" s="15"/>
      <c r="C9" s="298" t="n">
        <f aca="false">SUM(C6:C7)</f>
        <v>1650</v>
      </c>
      <c r="D9" s="298" t="n">
        <f aca="false">SUM(D6:D7)</f>
        <v>0</v>
      </c>
      <c r="E9" s="298" t="n">
        <f aca="false">SUM(E6:E7)</f>
        <v>1650</v>
      </c>
      <c r="F9" s="298" t="n">
        <f aca="false">SUM(F6:F7)</f>
        <v>0</v>
      </c>
      <c r="G9" s="298" t="n">
        <f aca="false">SUM(G6:G7)</f>
        <v>100</v>
      </c>
    </row>
  </sheetData>
  <mergeCells count="4">
    <mergeCell ref="A1:K1"/>
    <mergeCell ref="A2:K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M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22.71"/>
    <col collapsed="false" customWidth="true" hidden="false" outlineLevel="0" max="2" min="2" style="0" width="25"/>
    <col collapsed="false" customWidth="true" hidden="false" outlineLevel="0" max="13" min="3" style="0" width="10.5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7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7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</row>
    <row r="4" s="6" customFormat="true" ht="15" hidden="false" customHeight="false" outlineLevel="0" collapsed="false">
      <c r="A4" s="15" t="s">
        <v>542</v>
      </c>
      <c r="B4" s="15"/>
      <c r="C4" s="20" t="s">
        <v>32</v>
      </c>
      <c r="D4" s="20"/>
      <c r="E4" s="222" t="s">
        <v>3</v>
      </c>
      <c r="F4" s="222"/>
      <c r="G4" s="222" t="s">
        <v>4</v>
      </c>
      <c r="H4" s="222"/>
      <c r="I4" s="20" t="s">
        <v>5</v>
      </c>
      <c r="J4" s="20"/>
      <c r="K4" s="222" t="s">
        <v>6</v>
      </c>
      <c r="L4" s="222"/>
      <c r="M4" s="222" t="s">
        <v>7</v>
      </c>
    </row>
    <row r="5" customFormat="false" ht="15" hidden="false" customHeight="false" outlineLevel="0" collapsed="false">
      <c r="A5" s="7"/>
      <c r="B5" s="7"/>
      <c r="C5" s="58" t="s">
        <v>8</v>
      </c>
      <c r="D5" s="59" t="s">
        <v>543</v>
      </c>
      <c r="E5" s="58" t="s">
        <v>8</v>
      </c>
      <c r="F5" s="59" t="s">
        <v>543</v>
      </c>
      <c r="G5" s="58" t="s">
        <v>8</v>
      </c>
      <c r="H5" s="59" t="s">
        <v>543</v>
      </c>
      <c r="I5" s="58" t="s">
        <v>8</v>
      </c>
      <c r="J5" s="59" t="s">
        <v>543</v>
      </c>
      <c r="K5" s="58" t="s">
        <v>8</v>
      </c>
      <c r="L5" s="59" t="s">
        <v>543</v>
      </c>
      <c r="M5" s="60"/>
    </row>
    <row r="6" customFormat="false" ht="15" hidden="false" customHeight="false" outlineLevel="0" collapsed="false">
      <c r="A6" s="7" t="s">
        <v>544</v>
      </c>
      <c r="B6" s="7" t="s">
        <v>545</v>
      </c>
      <c r="C6" s="40" t="n">
        <v>567</v>
      </c>
      <c r="D6" s="62" t="n">
        <v>567</v>
      </c>
      <c r="E6" s="40" t="n">
        <v>579</v>
      </c>
      <c r="F6" s="62" t="n">
        <v>579</v>
      </c>
      <c r="G6" s="61" t="n">
        <v>581</v>
      </c>
      <c r="H6" s="62" t="n">
        <v>581</v>
      </c>
      <c r="I6" s="61" t="n">
        <v>593</v>
      </c>
      <c r="J6" s="62" t="n">
        <v>593</v>
      </c>
      <c r="K6" s="40" t="n">
        <v>574</v>
      </c>
      <c r="L6" s="41"/>
      <c r="M6" s="42" t="n">
        <v>561</v>
      </c>
    </row>
    <row r="7" customFormat="false" ht="15" hidden="false" customHeight="false" outlineLevel="0" collapsed="false">
      <c r="A7" s="7" t="s">
        <v>546</v>
      </c>
      <c r="B7" s="7" t="s">
        <v>547</v>
      </c>
      <c r="C7" s="40" t="n">
        <v>1200</v>
      </c>
      <c r="D7" s="62" t="n">
        <v>1200</v>
      </c>
      <c r="E7" s="40" t="n">
        <v>1200</v>
      </c>
      <c r="F7" s="62" t="n">
        <v>1200</v>
      </c>
      <c r="G7" s="61" t="n">
        <v>1340</v>
      </c>
      <c r="H7" s="62" t="n">
        <v>1200</v>
      </c>
      <c r="I7" s="61" t="n">
        <v>1720</v>
      </c>
      <c r="J7" s="62" t="n">
        <v>1720</v>
      </c>
      <c r="K7" s="40" t="n">
        <v>1720</v>
      </c>
      <c r="L7" s="41"/>
      <c r="M7" s="42" t="n">
        <v>1160</v>
      </c>
    </row>
    <row r="8" customFormat="false" ht="15" hidden="false" customHeight="false" outlineLevel="0" collapsed="false">
      <c r="A8" s="7" t="s">
        <v>548</v>
      </c>
      <c r="B8" s="7" t="s">
        <v>549</v>
      </c>
      <c r="C8" s="40" t="n">
        <v>265</v>
      </c>
      <c r="D8" s="62" t="n">
        <v>265</v>
      </c>
      <c r="E8" s="40" t="n">
        <v>97</v>
      </c>
      <c r="F8" s="62" t="n">
        <v>97</v>
      </c>
      <c r="G8" s="61" t="n">
        <v>446</v>
      </c>
      <c r="H8" s="62" t="n">
        <v>446</v>
      </c>
      <c r="I8" s="61" t="n">
        <v>22</v>
      </c>
      <c r="J8" s="62" t="n">
        <v>22</v>
      </c>
      <c r="K8" s="40" t="n">
        <v>109</v>
      </c>
      <c r="L8" s="41"/>
      <c r="M8" s="42" t="n">
        <v>120</v>
      </c>
    </row>
    <row r="9" customFormat="false" ht="15" hidden="false" customHeight="false" outlineLevel="0" collapsed="false">
      <c r="A9" s="7" t="s">
        <v>550</v>
      </c>
      <c r="B9" s="7" t="s">
        <v>551</v>
      </c>
      <c r="C9" s="40" t="n">
        <v>76885</v>
      </c>
      <c r="D9" s="62" t="n">
        <v>59238</v>
      </c>
      <c r="E9" s="40" t="n">
        <v>18047</v>
      </c>
      <c r="F9" s="62" t="n">
        <v>18739</v>
      </c>
      <c r="G9" s="61" t="n">
        <v>26158</v>
      </c>
      <c r="H9" s="62" t="n">
        <v>0</v>
      </c>
      <c r="I9" s="61" t="n">
        <v>0</v>
      </c>
      <c r="J9" s="62"/>
      <c r="K9" s="40"/>
      <c r="L9" s="41"/>
      <c r="M9" s="42"/>
    </row>
    <row r="10" customFormat="false" ht="15" hidden="false" customHeight="false" outlineLevel="0" collapsed="false">
      <c r="A10" s="7" t="s">
        <v>552</v>
      </c>
      <c r="B10" s="7" t="s">
        <v>553</v>
      </c>
      <c r="C10" s="40" t="n">
        <v>121819</v>
      </c>
      <c r="D10" s="62" t="n">
        <v>73232</v>
      </c>
      <c r="E10" s="40" t="n">
        <v>88232</v>
      </c>
      <c r="F10" s="62" t="n">
        <v>78985</v>
      </c>
      <c r="G10" s="61" t="n">
        <v>36396</v>
      </c>
      <c r="H10" s="62" t="n">
        <v>77397</v>
      </c>
      <c r="I10" s="61" t="n">
        <v>34477</v>
      </c>
      <c r="J10" s="62" t="n">
        <v>35917</v>
      </c>
      <c r="K10" s="40" t="n">
        <v>35917</v>
      </c>
      <c r="L10" s="41"/>
      <c r="M10" s="42" t="n">
        <v>30957</v>
      </c>
    </row>
    <row r="11" s="6" customFormat="true" ht="15" hidden="false" customHeight="false" outlineLevel="0" collapsed="false">
      <c r="A11" s="15" t="s">
        <v>12</v>
      </c>
      <c r="B11" s="15"/>
      <c r="C11" s="50" t="n">
        <f aca="false">SUM(C6:C10)</f>
        <v>200736</v>
      </c>
      <c r="D11" s="50" t="n">
        <f aca="false">SUM(D6:D10)</f>
        <v>134502</v>
      </c>
      <c r="E11" s="50" t="n">
        <f aca="false">SUM(E6:E10)</f>
        <v>108155</v>
      </c>
      <c r="F11" s="50" t="n">
        <f aca="false">SUM(F6:F10)</f>
        <v>99600</v>
      </c>
      <c r="G11" s="50" t="n">
        <f aca="false">SUM(G6:G10)</f>
        <v>64921</v>
      </c>
      <c r="H11" s="50" t="n">
        <f aca="false">SUM(H6:H10)</f>
        <v>79624</v>
      </c>
      <c r="I11" s="50" t="n">
        <f aca="false">SUM(I6:I10)</f>
        <v>36812</v>
      </c>
      <c r="J11" s="50" t="n">
        <f aca="false">SUM(J6:J10)</f>
        <v>38252</v>
      </c>
      <c r="K11" s="50" t="n">
        <f aca="false">SUM(K6:K10)</f>
        <v>38320</v>
      </c>
      <c r="L11" s="50" t="n">
        <f aca="false">SUM(L6:L10)</f>
        <v>0</v>
      </c>
      <c r="M11" s="50" t="n">
        <f aca="false">SUM(M6:M10)</f>
        <v>32798</v>
      </c>
    </row>
  </sheetData>
  <mergeCells count="7">
    <mergeCell ref="A1:K1"/>
    <mergeCell ref="A2:K2"/>
    <mergeCell ref="C4:D4"/>
    <mergeCell ref="E4:F4"/>
    <mergeCell ref="G4:H4"/>
    <mergeCell ref="I4:J4"/>
    <mergeCell ref="K4:L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K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4" activeCellId="0" sqref="I34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35.28"/>
    <col collapsed="false" customWidth="true" hidden="false" outlineLevel="0" max="2" min="2" style="2" width="11.28"/>
    <col collapsed="false" customWidth="false" hidden="false" outlineLevel="0" max="7" min="3" style="2" width="9.14"/>
    <col collapsed="false" customWidth="true" hidden="false" outlineLevel="0" max="9" min="8" style="2" width="10.43"/>
    <col collapsed="false" customWidth="false" hidden="false" outlineLevel="0" max="11" min="10" style="2" width="9.14"/>
    <col collapsed="false" customWidth="true" hidden="false" outlineLevel="0" max="12" min="12" style="2" width="10"/>
    <col collapsed="false" customWidth="false" hidden="false" outlineLevel="0" max="1024" min="13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71"/>
    </row>
    <row r="4" s="21" customFormat="true" ht="14.25" hidden="false" customHeight="false" outlineLevel="0" collapsed="false">
      <c r="A4" s="15" t="s">
        <v>554</v>
      </c>
      <c r="B4" s="20" t="s">
        <v>5</v>
      </c>
      <c r="C4" s="20"/>
      <c r="D4" s="222" t="s">
        <v>6</v>
      </c>
      <c r="E4" s="222"/>
      <c r="F4" s="222" t="s">
        <v>7</v>
      </c>
    </row>
    <row r="5" customFormat="false" ht="15" hidden="false" customHeight="false" outlineLevel="0" collapsed="false">
      <c r="A5" s="7"/>
      <c r="B5" s="58" t="s">
        <v>8</v>
      </c>
      <c r="C5" s="59" t="s">
        <v>9</v>
      </c>
      <c r="D5" s="58" t="s">
        <v>8</v>
      </c>
      <c r="E5" s="59" t="s">
        <v>9</v>
      </c>
      <c r="F5" s="60" t="s">
        <v>10</v>
      </c>
    </row>
    <row r="6" customFormat="false" ht="15" hidden="false" customHeight="false" outlineLevel="0" collapsed="false">
      <c r="A6" s="7" t="s">
        <v>555</v>
      </c>
      <c r="B6" s="61" t="n">
        <v>56474</v>
      </c>
      <c r="C6" s="62" t="n">
        <v>54010.4</v>
      </c>
      <c r="D6" s="40" t="n">
        <v>56716</v>
      </c>
      <c r="E6" s="41"/>
      <c r="F6" s="42" t="n">
        <f aca="false">14379+31792+7600+150+2669</f>
        <v>56590</v>
      </c>
    </row>
    <row r="7" s="21" customFormat="true" ht="14.25" hidden="false" customHeight="false" outlineLevel="0" collapsed="false">
      <c r="A7" s="15" t="s">
        <v>12</v>
      </c>
      <c r="B7" s="50" t="n">
        <f aca="false">SUM(B6:B6)</f>
        <v>56474</v>
      </c>
      <c r="C7" s="87" t="n">
        <f aca="false">SUM(C6:C6)</f>
        <v>54010.4</v>
      </c>
      <c r="D7" s="50" t="n">
        <f aca="false">SUM(D6:D6)</f>
        <v>56716</v>
      </c>
      <c r="E7" s="87" t="n">
        <f aca="false">SUM(E6:E6)</f>
        <v>0</v>
      </c>
      <c r="F7" s="88" t="n">
        <f aca="false">SUM(F6:F6)</f>
        <v>56590</v>
      </c>
    </row>
    <row r="12" customFormat="false" ht="15" hidden="false" customHeight="false" outlineLevel="0" collapsed="false">
      <c r="A12" s="15" t="s">
        <v>556</v>
      </c>
      <c r="B12" s="7"/>
    </row>
    <row r="13" customFormat="false" ht="15" hidden="false" customHeight="false" outlineLevel="0" collapsed="false">
      <c r="A13" s="7" t="s">
        <v>557</v>
      </c>
      <c r="B13" s="42" t="n">
        <v>14379</v>
      </c>
    </row>
    <row r="14" customFormat="false" ht="15" hidden="false" customHeight="false" outlineLevel="0" collapsed="false">
      <c r="A14" s="7" t="s">
        <v>558</v>
      </c>
      <c r="B14" s="42" t="n">
        <v>31792</v>
      </c>
    </row>
    <row r="15" customFormat="false" ht="15" hidden="false" customHeight="false" outlineLevel="0" collapsed="false">
      <c r="A15" s="7" t="s">
        <v>559</v>
      </c>
      <c r="B15" s="42" t="n">
        <v>11042</v>
      </c>
    </row>
    <row r="16" customFormat="false" ht="15" hidden="false" customHeight="false" outlineLevel="0" collapsed="false">
      <c r="A16" s="7" t="s">
        <v>560</v>
      </c>
      <c r="B16" s="42" t="n">
        <v>7600</v>
      </c>
    </row>
    <row r="17" customFormat="false" ht="15" hidden="false" customHeight="false" outlineLevel="0" collapsed="false">
      <c r="A17" s="7" t="s">
        <v>561</v>
      </c>
      <c r="B17" s="42" t="n">
        <v>150</v>
      </c>
    </row>
    <row r="18" customFormat="false" ht="15" hidden="false" customHeight="false" outlineLevel="0" collapsed="false">
      <c r="A18" s="7" t="s">
        <v>562</v>
      </c>
      <c r="B18" s="42" t="n">
        <v>2669</v>
      </c>
    </row>
    <row r="19" customFormat="false" ht="15" hidden="false" customHeight="false" outlineLevel="0" collapsed="false">
      <c r="A19" s="7" t="s">
        <v>563</v>
      </c>
      <c r="B19" s="42" t="n">
        <f aca="false">SUM(B13:B18)</f>
        <v>67632</v>
      </c>
    </row>
    <row r="20" customFormat="false" ht="15" hidden="false" customHeight="false" outlineLevel="0" collapsed="false">
      <c r="A20" s="7" t="s">
        <v>564</v>
      </c>
      <c r="B20" s="169" t="n">
        <f aca="false">B19-B15</f>
        <v>56590</v>
      </c>
    </row>
  </sheetData>
  <mergeCells count="4">
    <mergeCell ref="A1:J1"/>
    <mergeCell ref="A2:J2"/>
    <mergeCell ref="B4:C4"/>
    <mergeCell ref="D4:E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L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F7" activeCellId="0" sqref="F7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2.28"/>
    <col collapsed="false" customWidth="true" hidden="false" outlineLevel="0" max="12" min="2" style="0" width="10.71"/>
    <col collapsed="false" customWidth="true" hidden="false" outlineLevel="0" max="14" min="14" style="0" width="10.71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</row>
    <row r="4" s="6" customFormat="true" ht="15" hidden="false" customHeight="false" outlineLevel="0" collapsed="false">
      <c r="A4" s="3" t="s">
        <v>34</v>
      </c>
      <c r="B4" s="20" t="s">
        <v>5</v>
      </c>
      <c r="C4" s="20"/>
      <c r="D4" s="20" t="s">
        <v>6</v>
      </c>
      <c r="E4" s="20"/>
      <c r="F4" s="15" t="s">
        <v>35</v>
      </c>
    </row>
    <row r="5" customFormat="false" ht="15" hidden="false" customHeight="false" outlineLevel="0" collapsed="false">
      <c r="A5" s="7"/>
      <c r="B5" s="58" t="s">
        <v>8</v>
      </c>
      <c r="C5" s="59" t="s">
        <v>9</v>
      </c>
      <c r="D5" s="58" t="s">
        <v>8</v>
      </c>
      <c r="E5" s="59" t="s">
        <v>9</v>
      </c>
      <c r="F5" s="60" t="s">
        <v>10</v>
      </c>
    </row>
    <row r="6" customFormat="false" ht="15" hidden="false" customHeight="false" outlineLevel="0" collapsed="false">
      <c r="A6" s="7" t="s">
        <v>36</v>
      </c>
      <c r="B6" s="61" t="n">
        <v>1</v>
      </c>
      <c r="C6" s="62" t="n">
        <v>15000</v>
      </c>
      <c r="D6" s="61" t="n">
        <v>1</v>
      </c>
      <c r="E6" s="65"/>
      <c r="F6" s="67" t="n">
        <v>1</v>
      </c>
    </row>
    <row r="8" customFormat="false" ht="15" hidden="false" customHeight="false" outlineLevel="0" collapsed="false">
      <c r="A8" s="51" t="s">
        <v>37</v>
      </c>
      <c r="B8" s="68" t="n">
        <v>17603</v>
      </c>
    </row>
    <row r="9" customFormat="false" ht="15" hidden="false" customHeight="false" outlineLevel="0" collapsed="false">
      <c r="A9" s="69"/>
    </row>
  </sheetData>
  <mergeCells count="4">
    <mergeCell ref="A1:L1"/>
    <mergeCell ref="A2:L2"/>
    <mergeCell ref="B4:C4"/>
    <mergeCell ref="D4:E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L13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H23" activeCellId="0" sqref="H23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4.72"/>
    <col collapsed="false" customWidth="true" hidden="false" outlineLevel="0" max="2" min="2" style="2" width="23.15"/>
    <col collapsed="false" customWidth="true" hidden="false" outlineLevel="0" max="3" min="3" style="2" width="11.57"/>
    <col collapsed="false" customWidth="true" hidden="false" outlineLevel="0" max="13" min="4" style="2" width="10.43"/>
    <col collapsed="false" customWidth="true" hidden="false" outlineLevel="0" max="16" min="14" style="2" width="10"/>
    <col collapsed="false" customWidth="false" hidden="false" outlineLevel="0" max="1024" min="17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7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71"/>
    </row>
    <row r="4" s="21" customFormat="true" ht="14.25" hidden="false" customHeight="false" outlineLevel="0" collapsed="false">
      <c r="A4" s="15" t="s">
        <v>565</v>
      </c>
      <c r="B4" s="15"/>
      <c r="C4" s="20" t="s">
        <v>5</v>
      </c>
      <c r="D4" s="20"/>
      <c r="E4" s="222" t="s">
        <v>6</v>
      </c>
      <c r="F4" s="222"/>
      <c r="G4" s="222" t="s">
        <v>7</v>
      </c>
      <c r="H4" s="113" t="n">
        <v>0.02</v>
      </c>
      <c r="I4" s="114" t="n">
        <v>0.025</v>
      </c>
      <c r="J4" s="113" t="n">
        <v>0.03</v>
      </c>
    </row>
    <row r="5" customFormat="false" ht="15" hidden="false" customHeight="false" outlineLevel="0" collapsed="false">
      <c r="A5" s="7"/>
      <c r="B5" s="7"/>
      <c r="C5" s="58" t="s">
        <v>8</v>
      </c>
      <c r="D5" s="59" t="s">
        <v>9</v>
      </c>
      <c r="E5" s="58" t="s">
        <v>8</v>
      </c>
      <c r="F5" s="59" t="s">
        <v>9</v>
      </c>
      <c r="G5" s="60" t="s">
        <v>10</v>
      </c>
      <c r="H5" s="7"/>
      <c r="I5" s="7"/>
      <c r="J5" s="7"/>
    </row>
    <row r="6" customFormat="false" ht="15" hidden="false" customHeight="false" outlineLevel="0" collapsed="false">
      <c r="A6" s="7" t="s">
        <v>566</v>
      </c>
      <c r="B6" s="7"/>
      <c r="C6" s="300"/>
      <c r="D6" s="301"/>
      <c r="E6" s="300"/>
      <c r="F6" s="301"/>
      <c r="G6" s="302"/>
      <c r="H6" s="302"/>
      <c r="I6" s="302"/>
      <c r="J6" s="302"/>
    </row>
    <row r="7" customFormat="false" ht="15" hidden="false" customHeight="false" outlineLevel="0" collapsed="false">
      <c r="A7" s="7" t="s">
        <v>567</v>
      </c>
      <c r="B7" s="7" t="s">
        <v>568</v>
      </c>
      <c r="C7" s="61" t="n">
        <v>208354</v>
      </c>
      <c r="D7" s="62" t="n">
        <v>208354</v>
      </c>
      <c r="E7" s="40" t="n">
        <v>220335</v>
      </c>
      <c r="F7" s="62"/>
      <c r="G7" s="42" t="n">
        <v>232192</v>
      </c>
      <c r="H7" s="42" t="n">
        <f aca="false">G7</f>
        <v>232192</v>
      </c>
      <c r="I7" s="42" t="n">
        <v>232192</v>
      </c>
      <c r="J7" s="42" t="n">
        <v>232192</v>
      </c>
    </row>
    <row r="8" customFormat="false" ht="15" hidden="false" customHeight="false" outlineLevel="0" collapsed="false">
      <c r="A8" s="7" t="s">
        <v>569</v>
      </c>
      <c r="B8" s="7" t="s">
        <v>570</v>
      </c>
      <c r="C8" s="61" t="n">
        <v>4213</v>
      </c>
      <c r="D8" s="62" t="n">
        <v>2760.97</v>
      </c>
      <c r="E8" s="40" t="n">
        <v>4610</v>
      </c>
      <c r="F8" s="62"/>
      <c r="G8" s="42" t="n">
        <v>3646</v>
      </c>
      <c r="H8" s="42" t="n">
        <f aca="false">G8*H4+G8</f>
        <v>3718.92</v>
      </c>
      <c r="I8" s="42" t="n">
        <f aca="false">G8*I4+G8</f>
        <v>3737.15</v>
      </c>
      <c r="J8" s="42" t="n">
        <f aca="false">G8*J4+G8</f>
        <v>3755.38</v>
      </c>
    </row>
    <row r="9" customFormat="false" ht="15" hidden="false" customHeight="false" outlineLevel="0" collapsed="false">
      <c r="A9" s="7" t="s">
        <v>571</v>
      </c>
      <c r="B9" s="7" t="s">
        <v>572</v>
      </c>
      <c r="C9" s="61" t="n">
        <v>455036</v>
      </c>
      <c r="D9" s="62" t="n">
        <v>433117.66</v>
      </c>
      <c r="E9" s="40" t="n">
        <v>449000</v>
      </c>
      <c r="F9" s="62"/>
      <c r="G9" s="42" t="n">
        <v>447701</v>
      </c>
      <c r="H9" s="42" t="n">
        <v>447701</v>
      </c>
      <c r="I9" s="42" t="n">
        <v>447701</v>
      </c>
      <c r="J9" s="42" t="n">
        <v>447701</v>
      </c>
    </row>
    <row r="10" customFormat="false" ht="15" hidden="false" customHeight="false" outlineLevel="0" collapsed="false">
      <c r="A10" s="7" t="s">
        <v>573</v>
      </c>
      <c r="B10" s="7" t="s">
        <v>574</v>
      </c>
      <c r="C10" s="61" t="n">
        <v>1900</v>
      </c>
      <c r="D10" s="62" t="n">
        <v>1515.85</v>
      </c>
      <c r="E10" s="40" t="n">
        <v>1900</v>
      </c>
      <c r="F10" s="62"/>
      <c r="G10" s="42" t="n">
        <v>1900</v>
      </c>
      <c r="H10" s="42" t="n">
        <v>1900</v>
      </c>
      <c r="I10" s="42" t="n">
        <v>1900</v>
      </c>
      <c r="J10" s="42" t="n">
        <v>1900</v>
      </c>
    </row>
    <row r="11" customFormat="false" ht="15" hidden="false" customHeight="false" outlineLevel="0" collapsed="false">
      <c r="A11" s="7" t="s">
        <v>575</v>
      </c>
      <c r="B11" s="7" t="s">
        <v>576</v>
      </c>
      <c r="C11" s="61" t="n">
        <v>40724</v>
      </c>
      <c r="D11" s="62" t="n">
        <v>37193.78</v>
      </c>
      <c r="E11" s="40" t="n">
        <v>40012</v>
      </c>
      <c r="F11" s="62"/>
      <c r="G11" s="42" t="n">
        <v>39430</v>
      </c>
      <c r="H11" s="42" t="n">
        <f aca="false">G11*H4+G11</f>
        <v>40218.6</v>
      </c>
      <c r="I11" s="42" t="n">
        <f aca="false">G11*I4+G11</f>
        <v>40415.75</v>
      </c>
      <c r="J11" s="42" t="n">
        <f aca="false">G11*J4+G11</f>
        <v>40612.9</v>
      </c>
    </row>
    <row r="12" customFormat="false" ht="15" hidden="false" customHeight="false" outlineLevel="0" collapsed="false">
      <c r="A12" s="7" t="s">
        <v>577</v>
      </c>
      <c r="B12" s="7" t="s">
        <v>578</v>
      </c>
      <c r="C12" s="61"/>
      <c r="D12" s="62"/>
      <c r="E12" s="40"/>
      <c r="F12" s="62"/>
      <c r="G12" s="42"/>
      <c r="H12" s="42"/>
      <c r="I12" s="42"/>
      <c r="J12" s="42"/>
    </row>
    <row r="13" s="21" customFormat="true" ht="14.25" hidden="false" customHeight="false" outlineLevel="0" collapsed="false">
      <c r="A13" s="15" t="s">
        <v>12</v>
      </c>
      <c r="B13" s="15"/>
      <c r="C13" s="50" t="n">
        <f aca="false">SUM(C6:C12)</f>
        <v>710227</v>
      </c>
      <c r="D13" s="50" t="n">
        <f aca="false">SUM(D6:D12)</f>
        <v>682942.26</v>
      </c>
      <c r="E13" s="50" t="n">
        <f aca="false">SUM(E6:E12)</f>
        <v>715857</v>
      </c>
      <c r="F13" s="50" t="n">
        <f aca="false">SUM(F6:F12)</f>
        <v>0</v>
      </c>
      <c r="G13" s="50" t="n">
        <f aca="false">SUM(G6:G12)</f>
        <v>724869</v>
      </c>
      <c r="H13" s="50" t="n">
        <f aca="false">SUM(H6:H12)</f>
        <v>725730.52</v>
      </c>
      <c r="I13" s="50" t="n">
        <f aca="false">SUM(I6:I12)</f>
        <v>725945.9</v>
      </c>
      <c r="J13" s="50" t="n">
        <f aca="false">SUM(J6:J12)</f>
        <v>726161.28</v>
      </c>
    </row>
  </sheetData>
  <mergeCells count="4">
    <mergeCell ref="A1:K1"/>
    <mergeCell ref="A2:K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J80" activeCellId="0" sqref="J80"/>
    </sheetView>
  </sheetViews>
  <sheetFormatPr defaultColWidth="9.14453125" defaultRowHeight="12.75" zeroHeight="false" outlineLevelRow="0" outlineLevelCol="0"/>
  <cols>
    <col collapsed="false" customWidth="false" hidden="false" outlineLevel="0" max="2" min="1" style="286" width="9.14"/>
    <col collapsed="false" customWidth="true" hidden="false" outlineLevel="0" max="3" min="3" style="286" width="37.85"/>
    <col collapsed="false" customWidth="true" hidden="false" outlineLevel="0" max="4" min="4" style="303" width="12"/>
    <col collapsed="false" customWidth="true" hidden="false" outlineLevel="0" max="6" min="5" style="286" width="12"/>
    <col collapsed="false" customWidth="true" hidden="false" outlineLevel="0" max="7" min="7" style="286" width="11.14"/>
    <col collapsed="false" customWidth="true" hidden="false" outlineLevel="0" max="8" min="8" style="304" width="11.57"/>
    <col collapsed="false" customWidth="false" hidden="false" outlineLevel="0" max="9" min="9" style="286" width="9.14"/>
    <col collapsed="false" customWidth="true" hidden="false" outlineLevel="0" max="10" min="10" style="286" width="10.85"/>
    <col collapsed="false" customWidth="false" hidden="false" outlineLevel="0" max="13" min="11" style="286" width="9.14"/>
    <col collapsed="false" customWidth="true" hidden="false" outlineLevel="0" max="14" min="14" style="286" width="17.71"/>
    <col collapsed="false" customWidth="false" hidden="false" outlineLevel="0" max="1024" min="15" style="286" width="9.14"/>
  </cols>
  <sheetData>
    <row r="1" customFormat="false" ht="36.75" hidden="false" customHeight="true" outlineLevel="0" collapsed="false">
      <c r="A1" s="305"/>
      <c r="B1" s="306" t="s">
        <v>579</v>
      </c>
      <c r="C1" s="307" t="s">
        <v>580</v>
      </c>
      <c r="D1" s="308" t="s">
        <v>5</v>
      </c>
      <c r="E1" s="309" t="s">
        <v>6</v>
      </c>
      <c r="F1" s="309" t="s">
        <v>581</v>
      </c>
      <c r="G1" s="309" t="s">
        <v>582</v>
      </c>
    </row>
    <row r="2" customFormat="false" ht="15.75" hidden="false" customHeight="true" outlineLevel="0" collapsed="false">
      <c r="A2" s="310"/>
      <c r="B2" s="311" t="n">
        <v>114</v>
      </c>
      <c r="C2" s="312" t="s">
        <v>583</v>
      </c>
      <c r="D2" s="313" t="n">
        <f aca="false">'114-Moderator'!F7</f>
        <v>350</v>
      </c>
      <c r="E2" s="313" t="n">
        <f aca="false">'114-Moderator'!H7</f>
        <v>350</v>
      </c>
      <c r="F2" s="313" t="n">
        <f aca="false">'114-Moderator'!J7</f>
        <v>350</v>
      </c>
      <c r="G2" s="313" t="n">
        <f aca="false">F2-E2</f>
        <v>0</v>
      </c>
    </row>
    <row r="3" customFormat="false" ht="15.75" hidden="false" customHeight="true" outlineLevel="0" collapsed="false">
      <c r="A3" s="310"/>
      <c r="B3" s="311" t="n">
        <v>122</v>
      </c>
      <c r="C3" s="314" t="s">
        <v>584</v>
      </c>
      <c r="D3" s="315" t="n">
        <f aca="false">'122-Selectboard'!G10</f>
        <v>2900</v>
      </c>
      <c r="E3" s="316" t="n">
        <f aca="false">'122-Selectboard'!I10</f>
        <v>8500</v>
      </c>
      <c r="F3" s="316" t="n">
        <f aca="false">'122-Selectboard'!K10</f>
        <v>6500</v>
      </c>
      <c r="G3" s="316" t="n">
        <f aca="false">F3-E3</f>
        <v>-2000</v>
      </c>
    </row>
    <row r="4" customFormat="false" ht="15.75" hidden="false" customHeight="true" outlineLevel="0" collapsed="false">
      <c r="A4" s="310"/>
      <c r="B4" s="311" t="n">
        <v>131</v>
      </c>
      <c r="C4" s="314" t="s">
        <v>585</v>
      </c>
      <c r="D4" s="315" t="n">
        <f aca="false">'131-Finance'!G6</f>
        <v>300</v>
      </c>
      <c r="E4" s="316" t="n">
        <f aca="false">'131-Finance'!I6</f>
        <v>300</v>
      </c>
      <c r="F4" s="316" t="n">
        <f aca="false">'131-Finance'!K6</f>
        <v>300</v>
      </c>
      <c r="G4" s="316" t="n">
        <f aca="false">F4-E4</f>
        <v>0</v>
      </c>
    </row>
    <row r="5" customFormat="false" ht="15.75" hidden="false" customHeight="true" outlineLevel="0" collapsed="false">
      <c r="A5" s="310"/>
      <c r="B5" s="311" t="n">
        <v>132</v>
      </c>
      <c r="C5" s="314" t="s">
        <v>586</v>
      </c>
      <c r="D5" s="315" t="n">
        <f aca="false">'132-Reserve Fund'!J6</f>
        <v>40000</v>
      </c>
      <c r="E5" s="316" t="n">
        <f aca="false">'132-Reserve Fund'!L6</f>
        <v>40000</v>
      </c>
      <c r="F5" s="316" t="n">
        <f aca="false">'132-Reserve Fund'!N6</f>
        <v>40000</v>
      </c>
      <c r="G5" s="316" t="n">
        <f aca="false">F5-E5</f>
        <v>0</v>
      </c>
    </row>
    <row r="6" customFormat="false" ht="15.75" hidden="false" customHeight="true" outlineLevel="0" collapsed="false">
      <c r="A6" s="310"/>
      <c r="B6" s="311" t="n">
        <v>135</v>
      </c>
      <c r="C6" s="314" t="s">
        <v>587</v>
      </c>
      <c r="D6" s="315" t="n">
        <f aca="false">'135-Auditor'!B6</f>
        <v>1</v>
      </c>
      <c r="E6" s="316" t="n">
        <f aca="false">'135-Auditor'!D6</f>
        <v>1</v>
      </c>
      <c r="F6" s="316" t="n">
        <v>1</v>
      </c>
      <c r="G6" s="316" t="n">
        <f aca="false">F6-E6</f>
        <v>0</v>
      </c>
    </row>
    <row r="7" customFormat="false" ht="15.75" hidden="false" customHeight="true" outlineLevel="0" collapsed="false">
      <c r="A7" s="310"/>
      <c r="B7" s="311" t="n">
        <v>141</v>
      </c>
      <c r="C7" s="314" t="s">
        <v>588</v>
      </c>
      <c r="D7" s="315" t="n">
        <f aca="false">'141-Assessors'!C21</f>
        <v>10690</v>
      </c>
      <c r="E7" s="316" t="n">
        <f aca="false">'141-Assessors'!E21</f>
        <v>12008</v>
      </c>
      <c r="F7" s="317" t="n">
        <f aca="false">'141-Assessors'!J21</f>
        <v>12075</v>
      </c>
      <c r="G7" s="316" t="n">
        <f aca="false">F7-E7</f>
        <v>67</v>
      </c>
    </row>
    <row r="8" customFormat="false" ht="15.75" hidden="false" customHeight="true" outlineLevel="0" collapsed="false">
      <c r="A8" s="310"/>
      <c r="B8" s="311" t="n">
        <v>141</v>
      </c>
      <c r="C8" s="314" t="s">
        <v>589</v>
      </c>
      <c r="D8" s="315" t="n">
        <f aca="false">'141-Assessors'!C10</f>
        <v>49114</v>
      </c>
      <c r="E8" s="316" t="n">
        <f aca="false">'141-Assessors'!E10</f>
        <v>61511</v>
      </c>
      <c r="F8" s="316" t="n">
        <f aca="false">'141-Assessors'!J10</f>
        <v>60001.993</v>
      </c>
      <c r="G8" s="316" t="n">
        <f aca="false">F8-E8</f>
        <v>-1509.007</v>
      </c>
    </row>
    <row r="9" customFormat="false" ht="15.75" hidden="false" customHeight="true" outlineLevel="0" collapsed="false">
      <c r="A9" s="310"/>
      <c r="B9" s="311" t="n">
        <v>145</v>
      </c>
      <c r="C9" s="314" t="s">
        <v>590</v>
      </c>
      <c r="D9" s="315" t="n">
        <f aca="false">'145-Treasurer'!C17</f>
        <v>17898</v>
      </c>
      <c r="E9" s="316" t="n">
        <f aca="false">'145-Treasurer'!E17</f>
        <v>17783</v>
      </c>
      <c r="F9" s="316" t="n">
        <f aca="false">'145-Treasurer'!J17</f>
        <v>20919</v>
      </c>
      <c r="G9" s="316" t="n">
        <f aca="false">F9-E9</f>
        <v>3136</v>
      </c>
    </row>
    <row r="10" customFormat="false" ht="15.75" hidden="false" customHeight="true" outlineLevel="0" collapsed="false">
      <c r="A10" s="310"/>
      <c r="B10" s="311" t="n">
        <v>145</v>
      </c>
      <c r="C10" s="314" t="s">
        <v>591</v>
      </c>
      <c r="D10" s="315" t="n">
        <f aca="false">'145-Treasurer'!C9</f>
        <v>60337</v>
      </c>
      <c r="E10" s="316" t="n">
        <f aca="false">'145-Treasurer'!E9</f>
        <v>63391</v>
      </c>
      <c r="F10" s="316" t="n">
        <f aca="false">'145-Treasurer'!J9</f>
        <v>66530.85</v>
      </c>
      <c r="G10" s="316" t="n">
        <f aca="false">F10-E10</f>
        <v>3139.85000000001</v>
      </c>
    </row>
    <row r="11" customFormat="false" ht="15.75" hidden="false" customHeight="true" outlineLevel="0" collapsed="false">
      <c r="A11" s="310"/>
      <c r="B11" s="311" t="n">
        <v>150</v>
      </c>
      <c r="C11" s="314" t="s">
        <v>592</v>
      </c>
      <c r="D11" s="315" t="n">
        <f aca="false">'150-Town Admin'!D22</f>
        <v>16000</v>
      </c>
      <c r="E11" s="316" t="n">
        <f aca="false">'150-Town Admin'!F22</f>
        <v>18700</v>
      </c>
      <c r="F11" s="316" t="n">
        <f aca="false">'150-Town Admin'!K22</f>
        <v>20600</v>
      </c>
      <c r="G11" s="316" t="n">
        <f aca="false">F11-E11</f>
        <v>1900</v>
      </c>
    </row>
    <row r="12" customFormat="false" ht="15.75" hidden="false" customHeight="true" outlineLevel="0" collapsed="false">
      <c r="A12" s="310"/>
      <c r="B12" s="311" t="n">
        <v>150</v>
      </c>
      <c r="C12" s="314" t="s">
        <v>593</v>
      </c>
      <c r="D12" s="315" t="n">
        <f aca="false">'150-Town Admin'!D10</f>
        <v>98787</v>
      </c>
      <c r="E12" s="316" t="n">
        <f aca="false">'150-Town Admin'!F10</f>
        <v>106380</v>
      </c>
      <c r="F12" s="316" t="n">
        <f aca="false">'150-Town Admin'!K10</f>
        <v>92040</v>
      </c>
      <c r="G12" s="316" t="n">
        <f aca="false">F12-E12</f>
        <v>-14340</v>
      </c>
    </row>
    <row r="13" customFormat="false" ht="15.75" hidden="false" customHeight="true" outlineLevel="0" collapsed="false">
      <c r="A13" s="310"/>
      <c r="B13" s="311" t="n">
        <v>151</v>
      </c>
      <c r="C13" s="314" t="s">
        <v>594</v>
      </c>
      <c r="D13" s="315" t="n">
        <f aca="false">'151-Legal'!E6</f>
        <v>10000</v>
      </c>
      <c r="E13" s="316" t="n">
        <f aca="false">'151-Legal'!E6</f>
        <v>10000</v>
      </c>
      <c r="F13" s="316" t="n">
        <f aca="false">'151-Legal'!I6</f>
        <v>11000</v>
      </c>
      <c r="G13" s="316" t="n">
        <f aca="false">F13-E13</f>
        <v>1000</v>
      </c>
    </row>
    <row r="14" customFormat="false" ht="15.75" hidden="false" customHeight="true" outlineLevel="0" collapsed="false">
      <c r="A14" s="310"/>
      <c r="B14" s="311" t="n">
        <v>159</v>
      </c>
      <c r="C14" s="314" t="s">
        <v>595</v>
      </c>
      <c r="D14" s="315" t="n">
        <f aca="false">'159-IT'!C12</f>
        <v>34431</v>
      </c>
      <c r="E14" s="316" t="n">
        <f aca="false">'159-IT'!E12</f>
        <v>37586</v>
      </c>
      <c r="F14" s="316" t="n">
        <f aca="false">'159-IT'!G12</f>
        <v>42242</v>
      </c>
      <c r="G14" s="316" t="n">
        <f aca="false">F14-E14</f>
        <v>4656</v>
      </c>
    </row>
    <row r="15" customFormat="false" ht="15.75" hidden="false" customHeight="true" outlineLevel="0" collapsed="false">
      <c r="A15" s="310"/>
      <c r="B15" s="311" t="n">
        <v>161</v>
      </c>
      <c r="C15" s="314" t="s">
        <v>596</v>
      </c>
      <c r="D15" s="315" t="n">
        <f aca="false">'161-Town Clerk'!C18</f>
        <v>6150</v>
      </c>
      <c r="E15" s="316" t="n">
        <f aca="false">'161-Town Clerk'!E18</f>
        <v>7750</v>
      </c>
      <c r="F15" s="316" t="n">
        <f aca="false">'161-Town Clerk'!J18</f>
        <v>7750</v>
      </c>
      <c r="G15" s="316" t="n">
        <f aca="false">F15-E15</f>
        <v>0</v>
      </c>
    </row>
    <row r="16" customFormat="false" ht="15.75" hidden="false" customHeight="true" outlineLevel="0" collapsed="false">
      <c r="A16" s="310"/>
      <c r="B16" s="311" t="n">
        <v>161</v>
      </c>
      <c r="C16" s="314" t="s">
        <v>597</v>
      </c>
      <c r="D16" s="315" t="n">
        <f aca="false">'161-Town Clerk'!C8</f>
        <v>34513</v>
      </c>
      <c r="E16" s="316" t="n">
        <f aca="false">'161-Town Clerk'!E8</f>
        <v>37500</v>
      </c>
      <c r="F16" s="316" t="n">
        <f aca="false">'161-Town Clerk'!J8</f>
        <v>40382.4375</v>
      </c>
      <c r="G16" s="316" t="n">
        <f aca="false">F16-E16</f>
        <v>2882.4375</v>
      </c>
    </row>
    <row r="17" customFormat="false" ht="15.75" hidden="false" customHeight="true" outlineLevel="0" collapsed="false">
      <c r="A17" s="310"/>
      <c r="B17" s="311" t="n">
        <v>162</v>
      </c>
      <c r="C17" s="314" t="s">
        <v>598</v>
      </c>
      <c r="D17" s="315" t="n">
        <f aca="false">'162-Registrars'!C9</f>
        <v>1500</v>
      </c>
      <c r="E17" s="316" t="n">
        <f aca="false">'162-Registrars'!E9</f>
        <v>1500</v>
      </c>
      <c r="F17" s="316" t="n">
        <f aca="false">'162-Registrars'!G9</f>
        <v>1700</v>
      </c>
      <c r="G17" s="316" t="n">
        <f aca="false">F17-E17</f>
        <v>200</v>
      </c>
    </row>
    <row r="18" customFormat="false" ht="15.75" hidden="false" customHeight="true" outlineLevel="0" collapsed="false">
      <c r="A18" s="310"/>
      <c r="B18" s="311" t="n">
        <v>163</v>
      </c>
      <c r="C18" s="314" t="s">
        <v>599</v>
      </c>
      <c r="D18" s="315" t="n">
        <f aca="false">'163-Elections'!C14</f>
        <v>8100</v>
      </c>
      <c r="E18" s="316" t="n">
        <f aca="false">'163-Elections'!E14</f>
        <v>14300</v>
      </c>
      <c r="F18" s="316" t="n">
        <f aca="false">'163-Elections'!G14</f>
        <v>9600</v>
      </c>
      <c r="G18" s="316" t="n">
        <f aca="false">F18-E18</f>
        <v>-4700</v>
      </c>
    </row>
    <row r="19" customFormat="false" ht="15.75" hidden="false" customHeight="true" outlineLevel="0" collapsed="false">
      <c r="A19" s="310"/>
      <c r="B19" s="311" t="n">
        <v>170</v>
      </c>
      <c r="C19" s="314" t="s">
        <v>600</v>
      </c>
      <c r="D19" s="315" t="n">
        <f aca="false">'170-Open Space'!C12</f>
        <v>3100</v>
      </c>
      <c r="E19" s="316" t="n">
        <f aca="false">'170-Open Space'!E12</f>
        <v>3100</v>
      </c>
      <c r="F19" s="316" t="n">
        <f aca="false">'170-Open Space'!G12</f>
        <v>3100</v>
      </c>
      <c r="G19" s="316" t="n">
        <f aca="false">F19-E19</f>
        <v>0</v>
      </c>
    </row>
    <row r="20" customFormat="false" ht="15.75" hidden="false" customHeight="true" outlineLevel="0" collapsed="false">
      <c r="A20" s="310"/>
      <c r="B20" s="311" t="n">
        <v>171</v>
      </c>
      <c r="C20" s="314" t="s">
        <v>601</v>
      </c>
      <c r="D20" s="315" t="n">
        <f aca="false">'171-ConComm'!C12</f>
        <v>853</v>
      </c>
      <c r="E20" s="316" t="n">
        <f aca="false">'171-ConComm'!E12</f>
        <v>803</v>
      </c>
      <c r="F20" s="316" t="n">
        <f aca="false">'171-ConComm'!G12</f>
        <v>807</v>
      </c>
      <c r="G20" s="316" t="n">
        <f aca="false">F20-E20</f>
        <v>4</v>
      </c>
    </row>
    <row r="21" customFormat="false" ht="15.75" hidden="false" customHeight="true" outlineLevel="0" collapsed="false">
      <c r="A21" s="310"/>
      <c r="B21" s="311" t="n">
        <v>172</v>
      </c>
      <c r="C21" s="314" t="s">
        <v>602</v>
      </c>
      <c r="D21" s="315" t="n">
        <f aca="false">'172-Agricultural Commission'!C8</f>
        <v>1</v>
      </c>
      <c r="E21" s="316" t="n">
        <f aca="false">'172-Agricultural Commission'!E8</f>
        <v>1</v>
      </c>
      <c r="F21" s="316" t="n">
        <f aca="false">'172-Agricultural Commission'!G8</f>
        <v>1</v>
      </c>
      <c r="G21" s="316" t="n">
        <f aca="false">F21-E21</f>
        <v>0</v>
      </c>
    </row>
    <row r="22" customFormat="false" ht="15.75" hidden="false" customHeight="true" outlineLevel="0" collapsed="false">
      <c r="A22" s="310"/>
      <c r="B22" s="311" t="n">
        <v>175</v>
      </c>
      <c r="C22" s="314" t="s">
        <v>603</v>
      </c>
      <c r="D22" s="315" t="n">
        <f aca="false">'175-Planning Board'!C15</f>
        <v>1850</v>
      </c>
      <c r="E22" s="316" t="n">
        <f aca="false">'175-Planning Board'!E15</f>
        <v>2150</v>
      </c>
      <c r="F22" s="316" t="n">
        <f aca="false">'175-Planning Board'!G15</f>
        <v>2250</v>
      </c>
      <c r="G22" s="316" t="n">
        <f aca="false">F22-E22</f>
        <v>100</v>
      </c>
    </row>
    <row r="23" customFormat="false" ht="15.75" hidden="false" customHeight="true" outlineLevel="0" collapsed="false">
      <c r="A23" s="310"/>
      <c r="B23" s="311" t="n">
        <v>176</v>
      </c>
      <c r="C23" s="314" t="s">
        <v>604</v>
      </c>
      <c r="D23" s="315" t="n">
        <f aca="false">'176-ZBA'!C6</f>
        <v>200</v>
      </c>
      <c r="E23" s="316" t="n">
        <f aca="false">'176-ZBA'!E6</f>
        <v>200</v>
      </c>
      <c r="F23" s="316" t="n">
        <f aca="false">'176-ZBA'!G6</f>
        <v>200</v>
      </c>
      <c r="G23" s="316" t="n">
        <f aca="false">F23-E23</f>
        <v>0</v>
      </c>
    </row>
    <row r="24" customFormat="false" ht="15.75" hidden="false" customHeight="true" outlineLevel="0" collapsed="false">
      <c r="A24" s="310"/>
      <c r="B24" s="311" t="n">
        <v>190</v>
      </c>
      <c r="C24" s="314" t="s">
        <v>605</v>
      </c>
      <c r="D24" s="315" t="n">
        <f aca="false">'190-Personnel'!C6</f>
        <v>1</v>
      </c>
      <c r="E24" s="316" t="n">
        <f aca="false">'190-Personnel'!E6</f>
        <v>1</v>
      </c>
      <c r="F24" s="316" t="n">
        <f aca="false">'190-Personnel'!G6</f>
        <v>1</v>
      </c>
      <c r="G24" s="316" t="n">
        <f aca="false">F24-E24</f>
        <v>0</v>
      </c>
    </row>
    <row r="25" customFormat="false" ht="15.75" hidden="false" customHeight="true" outlineLevel="0" collapsed="false">
      <c r="A25" s="310"/>
      <c r="B25" s="311" t="n">
        <v>192</v>
      </c>
      <c r="C25" s="314" t="s">
        <v>606</v>
      </c>
      <c r="D25" s="315" t="n">
        <f aca="false">'192-Public Buildings'!K17</f>
        <v>59600</v>
      </c>
      <c r="E25" s="316" t="n">
        <f aca="false">'192-Public Buildings'!M17</f>
        <v>59600</v>
      </c>
      <c r="F25" s="316" t="n">
        <f aca="false">'192-Public Buildings'!O18</f>
        <v>73500</v>
      </c>
      <c r="G25" s="316" t="n">
        <f aca="false">F25-E25</f>
        <v>13900</v>
      </c>
    </row>
    <row r="26" customFormat="false" ht="15.75" hidden="false" customHeight="true" outlineLevel="0" collapsed="false">
      <c r="A26" s="310"/>
      <c r="B26" s="311" t="n">
        <v>192</v>
      </c>
      <c r="C26" s="314" t="s">
        <v>607</v>
      </c>
      <c r="D26" s="315" t="n">
        <f aca="false">'192-Public Buildings'!K6</f>
        <v>17833</v>
      </c>
      <c r="E26" s="316" t="n">
        <f aca="false">'192-Public Buildings'!M6</f>
        <v>0</v>
      </c>
      <c r="F26" s="316" t="n">
        <f aca="false">'192-Public Buildings'!O6</f>
        <v>0</v>
      </c>
      <c r="G26" s="316" t="n">
        <f aca="false">F26-E26</f>
        <v>0</v>
      </c>
    </row>
    <row r="27" customFormat="false" ht="15.75" hidden="false" customHeight="true" outlineLevel="0" collapsed="false">
      <c r="A27" s="310"/>
      <c r="B27" s="311" t="n">
        <v>193</v>
      </c>
      <c r="C27" s="314" t="s">
        <v>608</v>
      </c>
      <c r="D27" s="315" t="n">
        <f aca="false">'193-Property Insurance'!C12</f>
        <v>84710</v>
      </c>
      <c r="E27" s="316" t="n">
        <f aca="false">'193-Property Insurance'!E12</f>
        <v>85419</v>
      </c>
      <c r="F27" s="316" t="n">
        <f aca="false">'193-Property Insurance'!G12</f>
        <v>89053</v>
      </c>
      <c r="G27" s="316" t="n">
        <f aca="false">F27-E27</f>
        <v>3634</v>
      </c>
    </row>
    <row r="28" customFormat="false" ht="15.75" hidden="false" customHeight="true" outlineLevel="0" collapsed="false">
      <c r="A28" s="310"/>
      <c r="B28" s="311" t="n">
        <v>210</v>
      </c>
      <c r="C28" s="314" t="s">
        <v>609</v>
      </c>
      <c r="D28" s="315" t="n">
        <f aca="false">'210-Police'!C19</f>
        <v>18050</v>
      </c>
      <c r="E28" s="316" t="n">
        <f aca="false">'210-Police'!E19</f>
        <v>18775</v>
      </c>
      <c r="F28" s="316" t="n">
        <f aca="false">'210-Police'!J19</f>
        <v>19975</v>
      </c>
      <c r="G28" s="316" t="n">
        <f aca="false">F28-E28</f>
        <v>1200</v>
      </c>
    </row>
    <row r="29" customFormat="false" ht="15.75" hidden="false" customHeight="true" outlineLevel="0" collapsed="false">
      <c r="A29" s="310"/>
      <c r="B29" s="311" t="n">
        <v>210</v>
      </c>
      <c r="C29" s="314" t="s">
        <v>610</v>
      </c>
      <c r="D29" s="315" t="n">
        <f aca="false">'210-Police'!C8</f>
        <v>110620</v>
      </c>
      <c r="E29" s="316" t="n">
        <f aca="false">'210-Police'!E8</f>
        <v>116220</v>
      </c>
      <c r="F29" s="316" t="n">
        <f aca="false">'210-Police'!J8</f>
        <v>119706.6</v>
      </c>
      <c r="G29" s="316" t="n">
        <f aca="false">F29-E29</f>
        <v>3486.60000000001</v>
      </c>
    </row>
    <row r="30" customFormat="false" ht="15.75" hidden="false" customHeight="true" outlineLevel="0" collapsed="false">
      <c r="A30" s="310"/>
      <c r="B30" s="311" t="n">
        <v>220</v>
      </c>
      <c r="C30" s="314" t="s">
        <v>611</v>
      </c>
      <c r="D30" s="315" t="n">
        <f aca="false">'220-Fire'!C26</f>
        <v>36005</v>
      </c>
      <c r="E30" s="316" t="n">
        <f aca="false">'220-Fire'!E26</f>
        <v>39805</v>
      </c>
      <c r="F30" s="316" t="n">
        <f aca="false">'220-Fire'!J26</f>
        <v>42005</v>
      </c>
      <c r="G30" s="316" t="n">
        <f aca="false">F30-E30</f>
        <v>2200</v>
      </c>
    </row>
    <row r="31" customFormat="false" ht="15.75" hidden="false" customHeight="true" outlineLevel="0" collapsed="false">
      <c r="A31" s="310"/>
      <c r="B31" s="311" t="n">
        <v>220</v>
      </c>
      <c r="C31" s="314" t="s">
        <v>612</v>
      </c>
      <c r="D31" s="315" t="n">
        <f aca="false">'220-Fire'!C13</f>
        <v>36673</v>
      </c>
      <c r="E31" s="316" t="n">
        <f aca="false">'220-Fire'!E13</f>
        <v>39600</v>
      </c>
      <c r="F31" s="316" t="n">
        <f aca="false">'220-Fire'!J13</f>
        <v>41697.39</v>
      </c>
      <c r="G31" s="316" t="n">
        <f aca="false">F31-E31</f>
        <v>2097.39</v>
      </c>
    </row>
    <row r="32" customFormat="false" ht="15.75" hidden="false" customHeight="true" outlineLevel="0" collapsed="false">
      <c r="A32" s="310"/>
      <c r="B32" s="311" t="n">
        <v>231</v>
      </c>
      <c r="C32" s="314" t="s">
        <v>613</v>
      </c>
      <c r="D32" s="315" t="n">
        <v>22400</v>
      </c>
      <c r="E32" s="316" t="n">
        <v>25000</v>
      </c>
      <c r="F32" s="316" t="n">
        <v>25000</v>
      </c>
      <c r="G32" s="316" t="n">
        <f aca="false">F32-E32</f>
        <v>0</v>
      </c>
    </row>
    <row r="33" customFormat="false" ht="15.75" hidden="false" customHeight="true" outlineLevel="0" collapsed="false">
      <c r="A33" s="310"/>
      <c r="B33" s="311" t="n">
        <v>291</v>
      </c>
      <c r="C33" s="314" t="s">
        <v>614</v>
      </c>
      <c r="D33" s="315" t="n">
        <f aca="false">'291-EMD'!C13</f>
        <v>4225</v>
      </c>
      <c r="E33" s="316" t="n">
        <f aca="false">'291-EMD'!E13</f>
        <v>4225</v>
      </c>
      <c r="F33" s="316" t="n">
        <f aca="false">'291-EMD'!G13</f>
        <v>4250</v>
      </c>
      <c r="G33" s="316" t="n">
        <f aca="false">F33-E33</f>
        <v>25</v>
      </c>
    </row>
    <row r="34" customFormat="false" ht="15.75" hidden="false" customHeight="true" outlineLevel="0" collapsed="false">
      <c r="A34" s="310"/>
      <c r="B34" s="311" t="n">
        <v>292</v>
      </c>
      <c r="C34" s="314" t="s">
        <v>615</v>
      </c>
      <c r="D34" s="315" t="n">
        <f aca="false">'292-ACO'!C13</f>
        <v>3010</v>
      </c>
      <c r="E34" s="316" t="n">
        <f aca="false">'292-ACO'!E13</f>
        <v>3110</v>
      </c>
      <c r="F34" s="316" t="n">
        <f aca="false">'292-ACO'!G13</f>
        <v>3110</v>
      </c>
      <c r="G34" s="316" t="n">
        <f aca="false">F34-E34</f>
        <v>0</v>
      </c>
    </row>
    <row r="35" customFormat="false" ht="15.75" hidden="false" customHeight="true" outlineLevel="0" collapsed="false">
      <c r="A35" s="310"/>
      <c r="B35" s="311" t="n">
        <v>294</v>
      </c>
      <c r="C35" s="314" t="s">
        <v>616</v>
      </c>
      <c r="D35" s="315" t="n">
        <f aca="false">'294-Tree Warden'!I10</f>
        <v>300</v>
      </c>
      <c r="E35" s="316" t="n">
        <f aca="false">'294-Tree Warden'!K10</f>
        <v>300</v>
      </c>
      <c r="F35" s="316" t="n">
        <f aca="false">'294-Tree Warden'!M10</f>
        <v>300</v>
      </c>
      <c r="G35" s="316" t="n">
        <f aca="false">F35-E35</f>
        <v>0</v>
      </c>
    </row>
    <row r="36" customFormat="false" ht="15.75" hidden="false" customHeight="true" outlineLevel="0" collapsed="false">
      <c r="A36" s="310"/>
      <c r="B36" s="311" t="n">
        <v>422</v>
      </c>
      <c r="C36" s="314" t="s">
        <v>617</v>
      </c>
      <c r="D36" s="315" t="n">
        <f aca="false">'422-Highway'!C22</f>
        <v>256000</v>
      </c>
      <c r="E36" s="316" t="n">
        <f aca="false">'422-Highway'!E22</f>
        <v>256000</v>
      </c>
      <c r="F36" s="316" t="n">
        <f aca="false">'422-Highway'!J22</f>
        <v>260800</v>
      </c>
      <c r="G36" s="316" t="n">
        <f aca="false">F36-E36</f>
        <v>4800</v>
      </c>
    </row>
    <row r="37" customFormat="false" ht="15.75" hidden="false" customHeight="true" outlineLevel="0" collapsed="false">
      <c r="A37" s="310"/>
      <c r="B37" s="311" t="n">
        <v>422</v>
      </c>
      <c r="C37" s="314" t="s">
        <v>618</v>
      </c>
      <c r="D37" s="315" t="n">
        <f aca="false">'422-Highway'!C10</f>
        <v>260781</v>
      </c>
      <c r="E37" s="316" t="n">
        <f aca="false">'422-Highway'!E10</f>
        <v>304873</v>
      </c>
      <c r="F37" s="316" t="n">
        <f aca="false">'422-Highway'!J10</f>
        <v>312883.0485</v>
      </c>
      <c r="G37" s="316" t="n">
        <f aca="false">F37-E37</f>
        <v>8010.04850000003</v>
      </c>
    </row>
    <row r="38" customFormat="false" ht="15.75" hidden="false" customHeight="true" outlineLevel="0" collapsed="false">
      <c r="A38" s="310"/>
      <c r="B38" s="311" t="n">
        <v>423</v>
      </c>
      <c r="C38" s="314" t="s">
        <v>619</v>
      </c>
      <c r="D38" s="315" t="n">
        <f aca="false">'423-Snow &amp; Ice'!C17</f>
        <v>103000</v>
      </c>
      <c r="E38" s="316" t="n">
        <f aca="false">'423-Snow &amp; Ice'!E17</f>
        <v>103000</v>
      </c>
      <c r="F38" s="316" t="n">
        <f aca="false">'423-Snow &amp; Ice'!J17</f>
        <v>103000</v>
      </c>
      <c r="G38" s="316" t="n">
        <f aca="false">F38-E38</f>
        <v>0</v>
      </c>
    </row>
    <row r="39" customFormat="false" ht="15.75" hidden="false" customHeight="true" outlineLevel="0" collapsed="false">
      <c r="A39" s="310"/>
      <c r="B39" s="311" t="n">
        <v>423</v>
      </c>
      <c r="C39" s="314" t="s">
        <v>620</v>
      </c>
      <c r="D39" s="315" t="n">
        <f aca="false">'423-Snow &amp; Ice'!C11</f>
        <v>19830</v>
      </c>
      <c r="E39" s="316" t="n">
        <f aca="false">'423-Snow &amp; Ice'!E11</f>
        <v>20834</v>
      </c>
      <c r="F39" s="316" t="n">
        <f aca="false">'423-Snow &amp; Ice'!J11</f>
        <v>21459.02</v>
      </c>
      <c r="G39" s="316" t="n">
        <f aca="false">F39-E39</f>
        <v>625.019999999997</v>
      </c>
    </row>
    <row r="40" customFormat="false" ht="15.75" hidden="false" customHeight="true" outlineLevel="0" collapsed="false">
      <c r="A40" s="310"/>
      <c r="B40" s="311" t="n">
        <v>433</v>
      </c>
      <c r="C40" s="314" t="s">
        <v>621</v>
      </c>
      <c r="D40" s="315" t="n">
        <v>0</v>
      </c>
      <c r="E40" s="316" t="n">
        <v>0</v>
      </c>
      <c r="F40" s="316" t="n">
        <f aca="false">'433-Transfer Station'!H24</f>
        <v>150047.5</v>
      </c>
      <c r="G40" s="316" t="n">
        <f aca="false">F40-E40</f>
        <v>150047.5</v>
      </c>
    </row>
    <row r="41" customFormat="false" ht="15.75" hidden="false" customHeight="true" outlineLevel="0" collapsed="false">
      <c r="A41" s="310"/>
      <c r="B41" s="311" t="n">
        <v>433</v>
      </c>
      <c r="C41" s="314" t="s">
        <v>622</v>
      </c>
      <c r="D41" s="315" t="n">
        <v>0</v>
      </c>
      <c r="E41" s="316" t="n">
        <v>0</v>
      </c>
      <c r="F41" s="316" t="n">
        <f aca="false">'433-Transfer Station'!H7</f>
        <v>43260</v>
      </c>
      <c r="G41" s="316" t="n">
        <f aca="false">F41-E41</f>
        <v>43260</v>
      </c>
    </row>
    <row r="42" customFormat="false" ht="15.75" hidden="false" customHeight="true" outlineLevel="0" collapsed="false">
      <c r="A42" s="310"/>
      <c r="B42" s="311" t="n">
        <v>491</v>
      </c>
      <c r="C42" s="314" t="s">
        <v>623</v>
      </c>
      <c r="D42" s="315" t="n">
        <f aca="false">'491-Cemetery'!E8</f>
        <v>600</v>
      </c>
      <c r="E42" s="316" t="n">
        <f aca="false">'491-Cemetery'!G8</f>
        <v>600</v>
      </c>
      <c r="F42" s="316" t="n">
        <f aca="false">'491-Cemetery'!I8</f>
        <v>600</v>
      </c>
      <c r="G42" s="316" t="n">
        <f aca="false">F42-E42</f>
        <v>0</v>
      </c>
    </row>
    <row r="43" customFormat="false" ht="15.75" hidden="false" customHeight="true" outlineLevel="0" collapsed="false">
      <c r="A43" s="310"/>
      <c r="B43" s="311" t="n">
        <v>512</v>
      </c>
      <c r="C43" s="314" t="s">
        <v>624</v>
      </c>
      <c r="D43" s="315" t="n">
        <f aca="false">'512-BOH'!K54</f>
        <v>165131</v>
      </c>
      <c r="E43" s="316" t="n">
        <f aca="false">'512-BOH'!M54</f>
        <v>164559</v>
      </c>
      <c r="F43" s="316" t="n">
        <f aca="false">'512-BOH'!R21</f>
        <v>17992</v>
      </c>
      <c r="G43" s="316" t="n">
        <f aca="false">F43-E43</f>
        <v>-146567</v>
      </c>
    </row>
    <row r="44" customFormat="false" ht="15.75" hidden="false" customHeight="true" outlineLevel="0" collapsed="false">
      <c r="A44" s="310"/>
      <c r="B44" s="311" t="n">
        <v>512</v>
      </c>
      <c r="C44" s="314" t="s">
        <v>625</v>
      </c>
      <c r="D44" s="315" t="n">
        <f aca="false">'512-BOH'!K33</f>
        <v>60469</v>
      </c>
      <c r="E44" s="316" t="n">
        <f aca="false">'512-BOH'!M33</f>
        <v>63833</v>
      </c>
      <c r="F44" s="316" t="n">
        <f aca="false">'512-BOH'!R9</f>
        <v>22422.69</v>
      </c>
      <c r="G44" s="316" t="n">
        <f aca="false">F44-E44</f>
        <v>-41410.31</v>
      </c>
    </row>
    <row r="45" customFormat="false" ht="15.75" hidden="false" customHeight="true" outlineLevel="0" collapsed="false">
      <c r="A45" s="310"/>
      <c r="B45" s="311" t="n">
        <v>541</v>
      </c>
      <c r="C45" s="314" t="s">
        <v>626</v>
      </c>
      <c r="D45" s="315" t="n">
        <f aca="false">'541-COA'!G6</f>
        <v>1200</v>
      </c>
      <c r="E45" s="316" t="n">
        <f aca="false">'541-COA'!I6</f>
        <v>1200</v>
      </c>
      <c r="F45" s="316" t="n">
        <f aca="false">'541-COA'!K6</f>
        <v>1200</v>
      </c>
      <c r="G45" s="316" t="n">
        <f aca="false">F45-E45</f>
        <v>0</v>
      </c>
    </row>
    <row r="46" customFormat="false" ht="15.75" hidden="false" customHeight="true" outlineLevel="0" collapsed="false">
      <c r="A46" s="310"/>
      <c r="B46" s="311" t="n">
        <v>543</v>
      </c>
      <c r="C46" s="314" t="s">
        <v>627</v>
      </c>
      <c r="D46" s="315" t="n">
        <f aca="false">'543-Veterans'!I10</f>
        <v>10743</v>
      </c>
      <c r="E46" s="316" t="n">
        <f aca="false">'543-Veterans'!K10</f>
        <v>11485</v>
      </c>
      <c r="F46" s="316" t="n">
        <f aca="false">'543-Veterans'!M10</f>
        <v>11244.5</v>
      </c>
      <c r="G46" s="316" t="n">
        <f aca="false">F46-E46</f>
        <v>-240.5</v>
      </c>
    </row>
    <row r="47" customFormat="false" ht="15.75" hidden="false" customHeight="true" outlineLevel="0" collapsed="false">
      <c r="B47" s="311" t="n">
        <v>630</v>
      </c>
      <c r="C47" s="314" t="s">
        <v>628</v>
      </c>
      <c r="D47" s="315" t="n">
        <f aca="false">'630-Parks &amp; Rec'!G7</f>
        <v>8000</v>
      </c>
      <c r="E47" s="316" t="n">
        <f aca="false">'630-Parks &amp; Rec'!I7</f>
        <v>8000</v>
      </c>
      <c r="F47" s="316" t="n">
        <f aca="false">'630-Parks &amp; Rec'!K7</f>
        <v>8000</v>
      </c>
      <c r="G47" s="316" t="n">
        <f aca="false">F47-E47</f>
        <v>0</v>
      </c>
    </row>
    <row r="48" customFormat="false" ht="15.75" hidden="false" customHeight="true" outlineLevel="0" collapsed="false">
      <c r="B48" s="311" t="n">
        <v>635</v>
      </c>
      <c r="C48" s="314" t="s">
        <v>629</v>
      </c>
      <c r="D48" s="315" t="n">
        <v>0</v>
      </c>
      <c r="E48" s="316" t="n">
        <v>0</v>
      </c>
      <c r="F48" s="316" t="n">
        <f aca="false">'635 Forest &amp; Trails'!C7</f>
        <v>400</v>
      </c>
      <c r="G48" s="316" t="n">
        <f aca="false">F48-E48</f>
        <v>400</v>
      </c>
    </row>
    <row r="49" customFormat="false" ht="15.75" hidden="false" customHeight="true" outlineLevel="0" collapsed="false">
      <c r="B49" s="311" t="n">
        <v>650</v>
      </c>
      <c r="C49" s="314" t="s">
        <v>630</v>
      </c>
      <c r="D49" s="315" t="n">
        <v>0</v>
      </c>
      <c r="E49" s="316" t="n">
        <f aca="false">'650-Conway Currents'!D9</f>
        <v>6000</v>
      </c>
      <c r="F49" s="316" t="n">
        <f aca="false">'650-Conway Currents'!F9</f>
        <v>6000</v>
      </c>
      <c r="G49" s="316" t="n">
        <f aca="false">F49-E49</f>
        <v>0</v>
      </c>
    </row>
    <row r="50" customFormat="false" ht="15.75" hidden="false" customHeight="true" outlineLevel="0" collapsed="false">
      <c r="B50" s="311" t="n">
        <v>691</v>
      </c>
      <c r="C50" s="314" t="s">
        <v>631</v>
      </c>
      <c r="D50" s="315" t="n">
        <f aca="false">'691-Historical Commission'!I7</f>
        <v>400</v>
      </c>
      <c r="E50" s="316" t="n">
        <f aca="false">'691-Historical Commission'!K7</f>
        <v>400</v>
      </c>
      <c r="F50" s="316" t="n">
        <f aca="false">'691-Historical Commission'!M7</f>
        <v>400</v>
      </c>
      <c r="G50" s="316" t="n">
        <f aca="false">F50-E50</f>
        <v>0</v>
      </c>
    </row>
    <row r="51" customFormat="false" ht="15.75" hidden="false" customHeight="true" outlineLevel="0" collapsed="false">
      <c r="B51" s="311" t="n">
        <v>710</v>
      </c>
      <c r="C51" s="314" t="s">
        <v>632</v>
      </c>
      <c r="D51" s="315" t="n">
        <f aca="false">'710-Debt Service'!C8</f>
        <v>80021</v>
      </c>
      <c r="E51" s="316" t="n">
        <f aca="false">'710-Debt Service'!E8</f>
        <v>81077</v>
      </c>
      <c r="F51" s="316" t="n">
        <f aca="false">'710-Debt Service'!G8</f>
        <v>52133</v>
      </c>
      <c r="G51" s="316" t="n">
        <f aca="false">F51-E51</f>
        <v>-28944</v>
      </c>
    </row>
    <row r="52" customFormat="false" ht="15.75" hidden="false" customHeight="true" outlineLevel="0" collapsed="false">
      <c r="B52" s="311" t="n">
        <v>751</v>
      </c>
      <c r="C52" s="314" t="s">
        <v>633</v>
      </c>
      <c r="D52" s="315" t="n">
        <f aca="false">'751-Debt Service Interest'!C8</f>
        <v>23025</v>
      </c>
      <c r="E52" s="316" t="n">
        <f aca="false">'751-Debt Service Interest'!E8</f>
        <v>21072</v>
      </c>
      <c r="F52" s="316" t="n">
        <f aca="false">'751-Debt Service Interest'!G8</f>
        <v>19119</v>
      </c>
      <c r="G52" s="316" t="n">
        <f aca="false">F52-E52</f>
        <v>-1953</v>
      </c>
    </row>
    <row r="53" customFormat="false" ht="15.75" hidden="false" customHeight="true" outlineLevel="0" collapsed="false">
      <c r="B53" s="311" t="n">
        <v>752</v>
      </c>
      <c r="C53" s="314" t="s">
        <v>634</v>
      </c>
      <c r="D53" s="315" t="n">
        <f aca="false">'752-Short Term Interest'!C9</f>
        <v>1650</v>
      </c>
      <c r="E53" s="316" t="n">
        <f aca="false">'752-Short Term Interest'!E9</f>
        <v>1650</v>
      </c>
      <c r="F53" s="316" t="n">
        <f aca="false">'752-Short Term Interest'!G9</f>
        <v>100</v>
      </c>
      <c r="G53" s="316" t="n">
        <f aca="false">F53-E53</f>
        <v>-1550</v>
      </c>
    </row>
    <row r="54" customFormat="false" ht="15.75" hidden="false" customHeight="true" outlineLevel="0" collapsed="false">
      <c r="B54" s="311" t="n">
        <v>830</v>
      </c>
      <c r="C54" s="314" t="s">
        <v>635</v>
      </c>
      <c r="D54" s="315" t="n">
        <f aca="false">'830-FRCOG Assessments'!B7</f>
        <v>56474</v>
      </c>
      <c r="E54" s="316" t="n">
        <f aca="false">'830-FRCOG Assessments'!D7</f>
        <v>56716</v>
      </c>
      <c r="F54" s="316" t="n">
        <f aca="false">'830-FRCOG Assessments'!F7</f>
        <v>56590</v>
      </c>
      <c r="G54" s="316" t="n">
        <f aca="false">F54-E54</f>
        <v>-126</v>
      </c>
    </row>
    <row r="55" customFormat="false" ht="15.75" hidden="false" customHeight="true" outlineLevel="0" collapsed="false">
      <c r="B55" s="311" t="n">
        <v>900</v>
      </c>
      <c r="C55" s="314" t="s">
        <v>636</v>
      </c>
      <c r="D55" s="315" t="n">
        <f aca="false">'900-Employee Benefits'!C13</f>
        <v>710227</v>
      </c>
      <c r="E55" s="316" t="n">
        <f aca="false">'900-Employee Benefits'!E13</f>
        <v>715857</v>
      </c>
      <c r="F55" s="316" t="n">
        <f aca="false">'900-Employee Benefits'!J13</f>
        <v>726161.28</v>
      </c>
      <c r="G55" s="316" t="n">
        <f aca="false">F55-E55</f>
        <v>10304.28</v>
      </c>
    </row>
    <row r="56" customFormat="false" ht="15.75" hidden="false" customHeight="true" outlineLevel="0" collapsed="false">
      <c r="B56" s="318"/>
      <c r="C56" s="319" t="s">
        <v>12</v>
      </c>
      <c r="D56" s="320" t="n">
        <f aca="false">SUM(D2:D55)</f>
        <v>2548053</v>
      </c>
      <c r="E56" s="321" t="n">
        <f aca="false">SUM(E2:E55)</f>
        <v>2653025</v>
      </c>
      <c r="F56" s="320" t="n">
        <f aca="false">SUM(F2:F55)</f>
        <v>2670760.309</v>
      </c>
      <c r="G56" s="320" t="n">
        <f aca="false">SUM(G2:G55)</f>
        <v>17735.3090000001</v>
      </c>
    </row>
    <row r="57" customFormat="false" ht="15.75" hidden="false" customHeight="false" outlineLevel="0" collapsed="false">
      <c r="B57" s="322"/>
      <c r="D57" s="323"/>
      <c r="E57" s="324"/>
      <c r="F57" s="324"/>
      <c r="G57" s="324"/>
    </row>
    <row r="58" customFormat="false" ht="15" hidden="false" customHeight="true" outlineLevel="0" collapsed="false">
      <c r="A58" s="310" t="s">
        <v>637</v>
      </c>
      <c r="B58" s="311" t="s">
        <v>368</v>
      </c>
      <c r="C58" s="325" t="s">
        <v>638</v>
      </c>
      <c r="D58" s="326" t="n">
        <f aca="false">'300-Grammar School'!C4</f>
        <v>1868752</v>
      </c>
      <c r="E58" s="327" t="n">
        <f aca="false">'300-Grammar School'!D4</f>
        <v>1945554</v>
      </c>
      <c r="F58" s="328" t="n">
        <f aca="false">'300-Grammar School'!E4</f>
        <v>2016647</v>
      </c>
      <c r="G58" s="326" t="n">
        <f aca="false">F58-E58</f>
        <v>71093</v>
      </c>
    </row>
    <row r="59" customFormat="false" ht="15" hidden="false" customHeight="true" outlineLevel="0" collapsed="false">
      <c r="A59" s="310"/>
      <c r="B59" s="311" t="s">
        <v>370</v>
      </c>
      <c r="C59" s="312" t="s">
        <v>639</v>
      </c>
      <c r="D59" s="328" t="n">
        <f aca="false">'300-Grammar School'!C5</f>
        <v>83520</v>
      </c>
      <c r="E59" s="329" t="n">
        <f aca="false">'300-Grammar School'!D5</f>
        <v>80689</v>
      </c>
      <c r="F59" s="330" t="n">
        <f aca="false">'300-Grammar School'!E5</f>
        <v>69660</v>
      </c>
      <c r="G59" s="331" t="n">
        <f aca="false">F59-E59</f>
        <v>-11029</v>
      </c>
    </row>
    <row r="60" customFormat="false" ht="15.75" hidden="false" customHeight="false" outlineLevel="0" collapsed="false">
      <c r="A60" s="332"/>
      <c r="B60" s="322"/>
      <c r="D60" s="324"/>
      <c r="E60" s="324"/>
      <c r="F60" s="324"/>
      <c r="G60" s="324"/>
    </row>
    <row r="61" customFormat="false" ht="15" hidden="false" customHeight="true" outlineLevel="0" collapsed="false">
      <c r="A61" s="310" t="s">
        <v>640</v>
      </c>
      <c r="B61" s="311" t="s">
        <v>373</v>
      </c>
      <c r="C61" s="325" t="s">
        <v>641</v>
      </c>
      <c r="D61" s="326" t="n">
        <f aca="false">'310-Frontier'!C4</f>
        <v>1473565</v>
      </c>
      <c r="E61" s="327" t="n">
        <f aca="false">'310-Frontier'!D4</f>
        <v>1477649</v>
      </c>
      <c r="F61" s="328" t="n">
        <f aca="false">'310-Frontier'!E4</f>
        <v>1532073</v>
      </c>
      <c r="G61" s="326" t="n">
        <f aca="false">F61-E61</f>
        <v>54424</v>
      </c>
    </row>
    <row r="62" customFormat="false" ht="15" hidden="false" customHeight="true" outlineLevel="0" collapsed="false">
      <c r="A62" s="310"/>
      <c r="B62" s="311" t="s">
        <v>374</v>
      </c>
      <c r="C62" s="333" t="s">
        <v>642</v>
      </c>
      <c r="D62" s="328" t="n">
        <f aca="false">'310-Frontier'!C5</f>
        <v>38734</v>
      </c>
      <c r="E62" s="334" t="n">
        <f aca="false">'310-Frontier'!D5</f>
        <v>41148</v>
      </c>
      <c r="F62" s="335" t="n">
        <f aca="false">'310-Frontier'!E5</f>
        <v>26759</v>
      </c>
      <c r="G62" s="336" t="n">
        <f aca="false">F62-E62</f>
        <v>-14389</v>
      </c>
    </row>
    <row r="63" customFormat="false" ht="15" hidden="false" customHeight="true" outlineLevel="0" collapsed="false">
      <c r="A63" s="332"/>
      <c r="B63" s="311" t="s">
        <v>375</v>
      </c>
      <c r="C63" s="312" t="s">
        <v>643</v>
      </c>
      <c r="D63" s="337"/>
      <c r="E63" s="337"/>
      <c r="F63" s="338" t="n">
        <f aca="false">'310-Frontier'!E6</f>
        <v>12827</v>
      </c>
      <c r="G63" s="328" t="n">
        <f aca="false">F63-E63</f>
        <v>12827</v>
      </c>
    </row>
    <row r="64" customFormat="false" ht="15.75" hidden="false" customHeight="false" outlineLevel="0" collapsed="false">
      <c r="B64" s="322"/>
      <c r="D64" s="324"/>
      <c r="E64" s="324"/>
      <c r="F64" s="324"/>
      <c r="G64" s="324"/>
    </row>
    <row r="65" customFormat="false" ht="15" hidden="false" customHeight="true" outlineLevel="0" collapsed="false">
      <c r="A65" s="332"/>
      <c r="B65" s="311" t="s">
        <v>378</v>
      </c>
      <c r="C65" s="312" t="s">
        <v>644</v>
      </c>
      <c r="D65" s="328" t="n">
        <f aca="false">'320-Franklin Cty Tech'!C4</f>
        <v>91432</v>
      </c>
      <c r="E65" s="328" t="n">
        <f aca="false">'320-Franklin Cty Tech'!D4</f>
        <v>68814</v>
      </c>
      <c r="F65" s="328" t="n">
        <f aca="false">'320-Franklin Cty Tech'!E4</f>
        <v>169670.26</v>
      </c>
      <c r="G65" s="328" t="n">
        <f aca="false">F65-E65</f>
        <v>100856.26</v>
      </c>
    </row>
    <row r="66" customFormat="false" ht="15" hidden="false" customHeight="true" outlineLevel="0" collapsed="false">
      <c r="A66" s="332"/>
      <c r="B66" s="311" t="s">
        <v>379</v>
      </c>
      <c r="C66" s="312" t="s">
        <v>645</v>
      </c>
      <c r="D66" s="328" t="n">
        <f aca="false">'320-Franklin Cty Tech'!C5</f>
        <v>2943</v>
      </c>
      <c r="E66" s="328" t="n">
        <f aca="false">'320-Franklin Cty Tech'!D5</f>
        <v>2969</v>
      </c>
      <c r="F66" s="328" t="n">
        <f aca="false">'320-Franklin Cty Tech'!E5</f>
        <v>7049</v>
      </c>
      <c r="G66" s="328" t="n">
        <f aca="false">F66-E66</f>
        <v>4080</v>
      </c>
    </row>
    <row r="67" customFormat="false" ht="15" hidden="false" customHeight="true" outlineLevel="0" collapsed="false">
      <c r="A67" s="332"/>
      <c r="B67" s="311" t="s">
        <v>646</v>
      </c>
      <c r="C67" s="312" t="s">
        <v>647</v>
      </c>
      <c r="D67" s="328" t="n">
        <f aca="false">'320-Franklin Cty Tech'!C6</f>
        <v>6698.45</v>
      </c>
      <c r="E67" s="328" t="n">
        <f aca="false">'320-Franklin Cty Tech'!D6</f>
        <v>6227.55</v>
      </c>
      <c r="F67" s="328" t="n">
        <f aca="false">'320-Franklin Cty Tech'!E6</f>
        <v>6541.74</v>
      </c>
      <c r="G67" s="328" t="n">
        <f aca="false">F67-E67</f>
        <v>314.19</v>
      </c>
    </row>
    <row r="68" customFormat="false" ht="15.75" hidden="false" customHeight="false" outlineLevel="0" collapsed="false">
      <c r="A68" s="332"/>
      <c r="B68" s="339"/>
      <c r="C68" s="314"/>
      <c r="D68" s="329"/>
      <c r="E68" s="329"/>
      <c r="F68" s="329"/>
      <c r="G68" s="328"/>
    </row>
    <row r="69" customFormat="false" ht="15" hidden="false" customHeight="true" outlineLevel="0" collapsed="false">
      <c r="A69" s="310" t="s">
        <v>648</v>
      </c>
      <c r="B69" s="311" t="s">
        <v>383</v>
      </c>
      <c r="C69" s="340" t="s">
        <v>649</v>
      </c>
      <c r="D69" s="331" t="n">
        <f aca="false">'330-Other Tech'!C4</f>
        <v>18500</v>
      </c>
      <c r="E69" s="331" t="n">
        <f aca="false">'330-Other Tech'!D4</f>
        <v>39000</v>
      </c>
      <c r="F69" s="331" t="n">
        <f aca="false">'330-Other Tech'!E4</f>
        <v>38000</v>
      </c>
      <c r="G69" s="328" t="n">
        <f aca="false">F69-E69</f>
        <v>-1000</v>
      </c>
    </row>
    <row r="70" customFormat="false" ht="15" hidden="false" customHeight="true" outlineLevel="0" collapsed="false">
      <c r="A70" s="310"/>
      <c r="B70" s="311" t="s">
        <v>384</v>
      </c>
      <c r="C70" s="340" t="s">
        <v>650</v>
      </c>
      <c r="D70" s="331" t="n">
        <f aca="false">'330-Other Tech'!C5</f>
        <v>12700</v>
      </c>
      <c r="E70" s="331" t="n">
        <f aca="false">'330-Other Tech'!D5</f>
        <v>23400</v>
      </c>
      <c r="F70" s="331" t="n">
        <f aca="false">'330-Other Tech'!E5</f>
        <v>27000</v>
      </c>
      <c r="G70" s="328" t="n">
        <f aca="false">F70-E70</f>
        <v>3600</v>
      </c>
    </row>
    <row r="71" customFormat="false" ht="15.75" hidden="false" customHeight="false" outlineLevel="0" collapsed="false">
      <c r="A71" s="332"/>
      <c r="B71" s="322"/>
      <c r="D71" s="286"/>
    </row>
    <row r="72" customFormat="false" ht="25.5" hidden="false" customHeight="true" outlineLevel="0" collapsed="false">
      <c r="A72" s="310"/>
      <c r="B72" s="341" t="s">
        <v>651</v>
      </c>
      <c r="C72" s="342" t="s">
        <v>652</v>
      </c>
      <c r="D72" s="343" t="n">
        <v>6165362</v>
      </c>
      <c r="E72" s="344" t="n">
        <v>6344176</v>
      </c>
      <c r="F72" s="345" t="n">
        <f aca="false">SUM(F58:F70)+F56</f>
        <v>6576987.309</v>
      </c>
      <c r="G72" s="309" t="s">
        <v>653</v>
      </c>
    </row>
    <row r="73" customFormat="false" ht="12.75" hidden="false" customHeight="false" outlineLevel="0" collapsed="false">
      <c r="A73" s="310"/>
      <c r="B73" s="346" t="n">
        <v>178814</v>
      </c>
      <c r="C73" s="342"/>
      <c r="D73" s="343"/>
      <c r="E73" s="344"/>
      <c r="F73" s="345"/>
      <c r="G73" s="347" t="n">
        <f aca="false">F72-E72</f>
        <v>232811.309</v>
      </c>
    </row>
    <row r="74" customFormat="false" ht="13.5" hidden="false" customHeight="false" outlineLevel="0" collapsed="false">
      <c r="A74" s="310"/>
      <c r="B74" s="348" t="n">
        <v>0.029</v>
      </c>
      <c r="C74" s="342"/>
      <c r="D74" s="343"/>
      <c r="E74" s="344"/>
      <c r="F74" s="345"/>
      <c r="G74" s="349" t="n">
        <f aca="false">(F72-E72)/F72</f>
        <v>0.0353978650196602</v>
      </c>
    </row>
    <row r="75" customFormat="false" ht="12.75" hidden="false" customHeight="false" outlineLevel="0" collapsed="false">
      <c r="A75" s="350"/>
      <c r="D75" s="286"/>
    </row>
    <row r="76" customFormat="false" ht="15" hidden="false" customHeight="false" outlineLevel="0" collapsed="false"/>
    <row r="77" customFormat="false" ht="15" hidden="false" customHeight="false" outlineLevel="0" collapsed="false"/>
    <row r="78" customFormat="false" ht="15" hidden="false" customHeight="false" outlineLevel="0" collapsed="false"/>
    <row r="79" customFormat="false" ht="15" hidden="false" customHeight="false" outlineLevel="0" collapsed="false"/>
    <row r="80" customFormat="false" ht="15" hidden="false" customHeight="false" outlineLevel="0" collapsed="false"/>
    <row r="81" customFormat="false" ht="15" hidden="false" customHeight="false" outlineLevel="0" collapsed="false"/>
    <row r="82" customFormat="false" ht="15" hidden="false" customHeight="false" outlineLevel="0" collapsed="false"/>
    <row r="83" customFormat="false" ht="15" hidden="false" customHeight="false" outlineLevel="0" collapsed="false"/>
    <row r="84" customFormat="false" ht="15" hidden="false" customHeight="false" outlineLevel="0" collapsed="false"/>
    <row r="85" customFormat="false" ht="15" hidden="false" customHeight="false" outlineLevel="0" collapsed="false"/>
    <row r="86" customFormat="false" ht="15" hidden="false" customHeight="false" outlineLevel="0" collapsed="false"/>
    <row r="87" customFormat="false" ht="15" hidden="false" customHeight="false" outlineLevel="0" collapsed="false"/>
    <row r="88" customFormat="false" ht="15" hidden="false" customHeight="false" outlineLevel="0" collapsed="false"/>
    <row r="89" customFormat="false" ht="15" hidden="false" customHeight="false" outlineLevel="0" collapsed="false"/>
    <row r="90" customFormat="false" ht="15" hidden="false" customHeight="false" outlineLevel="0" collapsed="false"/>
    <row r="91" customFormat="false" ht="15" hidden="false" customHeight="false" outlineLevel="0" collapsed="false"/>
    <row r="92" customFormat="false" ht="15" hidden="false" customHeight="false" outlineLevel="0" collapsed="false"/>
    <row r="93" customFormat="false" ht="15" hidden="false" customHeight="false" outlineLevel="0" collapsed="false"/>
    <row r="94" customFormat="false" ht="15" hidden="false" customHeight="false" outlineLevel="0" collapsed="false"/>
    <row r="95" customFormat="false" ht="15" hidden="false" customHeight="false" outlineLevel="0" collapsed="false"/>
    <row r="96" customFormat="false" ht="15" hidden="false" customHeight="false" outlineLevel="0" collapsed="false"/>
  </sheetData>
  <mergeCells count="5">
    <mergeCell ref="A72:A74"/>
    <mergeCell ref="C72:C74"/>
    <mergeCell ref="D72:D74"/>
    <mergeCell ref="E72:E74"/>
    <mergeCell ref="F72:F7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5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T6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K8" activeCellId="0" sqref="K8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6.72"/>
    <col collapsed="false" customWidth="true" hidden="false" outlineLevel="0" max="2" min="2" style="2" width="26"/>
    <col collapsed="false" customWidth="true" hidden="false" outlineLevel="0" max="6" min="3" style="2" width="10.14"/>
    <col collapsed="false" customWidth="true" hidden="false" outlineLevel="0" max="7" min="7" style="2" width="11.85"/>
    <col collapsed="false" customWidth="true" hidden="false" outlineLevel="0" max="14" min="8" style="2" width="10.14"/>
    <col collapsed="false" customWidth="true" hidden="false" outlineLevel="0" max="15" min="15" style="2" width="11"/>
    <col collapsed="false" customWidth="true" hidden="false" outlineLevel="0" max="16" min="16" style="70" width="10.85"/>
    <col collapsed="false" customWidth="true" hidden="false" outlineLevel="0" max="17" min="17" style="2" width="10.85"/>
    <col collapsed="false" customWidth="false" hidden="false" outlineLevel="0" max="1024" min="18" style="2" width="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71"/>
      <c r="M1" s="71"/>
      <c r="N1" s="71"/>
      <c r="O1" s="71"/>
      <c r="P1" s="72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71"/>
      <c r="M2" s="71"/>
      <c r="N2" s="71"/>
      <c r="O2" s="71"/>
      <c r="P2" s="72"/>
    </row>
    <row r="4" s="21" customFormat="true" ht="15" hidden="false" customHeight="false" outlineLevel="0" collapsed="false">
      <c r="A4" s="3" t="s">
        <v>38</v>
      </c>
      <c r="B4" s="3"/>
      <c r="C4" s="73" t="s">
        <v>39</v>
      </c>
      <c r="D4" s="73"/>
      <c r="E4" s="73" t="s">
        <v>6</v>
      </c>
      <c r="F4" s="73"/>
      <c r="G4" s="73" t="s">
        <v>7</v>
      </c>
      <c r="H4" s="74" t="n">
        <v>0.02</v>
      </c>
      <c r="I4" s="75" t="n">
        <v>0.025</v>
      </c>
      <c r="J4" s="74" t="n">
        <v>0.03</v>
      </c>
      <c r="K4" s="2"/>
      <c r="L4" s="2"/>
      <c r="M4" s="2"/>
    </row>
    <row r="5" s="2" customFormat="true" ht="15" hidden="false" customHeight="true" outlineLevel="0" collapsed="false">
      <c r="A5" s="7"/>
      <c r="B5" s="7"/>
      <c r="C5" s="76" t="s">
        <v>8</v>
      </c>
      <c r="D5" s="59" t="s">
        <v>9</v>
      </c>
      <c r="E5" s="76" t="s">
        <v>8</v>
      </c>
      <c r="F5" s="59" t="s">
        <v>9</v>
      </c>
      <c r="G5" s="60" t="s">
        <v>10</v>
      </c>
      <c r="H5" s="77"/>
      <c r="I5" s="77"/>
      <c r="J5" s="77"/>
    </row>
    <row r="6" s="2" customFormat="true" ht="15" hidden="false" customHeight="false" outlineLevel="0" collapsed="false">
      <c r="A6" s="7" t="s">
        <v>40</v>
      </c>
      <c r="B6" s="7" t="s">
        <v>41</v>
      </c>
      <c r="C6" s="78" t="n">
        <v>4800</v>
      </c>
      <c r="D6" s="41"/>
      <c r="E6" s="78" t="n">
        <v>4920</v>
      </c>
      <c r="F6" s="41"/>
      <c r="G6" s="79" t="n">
        <v>4800</v>
      </c>
      <c r="H6" s="42" t="n">
        <f aca="false">G6</f>
        <v>4800</v>
      </c>
      <c r="I6" s="42" t="n">
        <f aca="false">H6</f>
        <v>4800</v>
      </c>
      <c r="J6" s="42" t="n">
        <f aca="false">I6</f>
        <v>4800</v>
      </c>
    </row>
    <row r="7" s="2" customFormat="true" ht="15" hidden="false" customHeight="false" outlineLevel="0" collapsed="false">
      <c r="A7" s="7" t="s">
        <v>42</v>
      </c>
      <c r="B7" s="80" t="s">
        <v>43</v>
      </c>
      <c r="C7" s="81" t="n">
        <v>44314</v>
      </c>
      <c r="D7" s="81"/>
      <c r="E7" s="81" t="n">
        <v>56591</v>
      </c>
      <c r="F7" s="82"/>
      <c r="G7" s="81" t="n">
        <v>37565.1</v>
      </c>
      <c r="H7" s="82" t="n">
        <f aca="false">(G7*$H$4)+G7</f>
        <v>38316.402</v>
      </c>
      <c r="I7" s="82" t="n">
        <f aca="false">(G7*$I$4)+G7</f>
        <v>38504.2275</v>
      </c>
      <c r="J7" s="82" t="n">
        <f aca="false">(G7*$J$4)+G7</f>
        <v>38692.053</v>
      </c>
    </row>
    <row r="8" s="2" customFormat="true" ht="15" hidden="false" customHeight="false" outlineLevel="0" collapsed="false">
      <c r="A8" s="7" t="s">
        <v>42</v>
      </c>
      <c r="B8" s="80" t="s">
        <v>44</v>
      </c>
      <c r="C8" s="81"/>
      <c r="D8" s="81"/>
      <c r="E8" s="81"/>
      <c r="F8" s="82"/>
      <c r="G8" s="81" t="n">
        <v>14040</v>
      </c>
      <c r="H8" s="82" t="n">
        <f aca="false">G8</f>
        <v>14040</v>
      </c>
      <c r="I8" s="82" t="n">
        <f aca="false">G8</f>
        <v>14040</v>
      </c>
      <c r="J8" s="82" t="n">
        <f aca="false">G8</f>
        <v>14040</v>
      </c>
    </row>
    <row r="9" s="2" customFormat="true" ht="15" hidden="false" customHeight="false" outlineLevel="0" collapsed="false">
      <c r="A9" s="7" t="s">
        <v>42</v>
      </c>
      <c r="B9" s="80" t="s">
        <v>45</v>
      </c>
      <c r="C9" s="81"/>
      <c r="D9" s="81"/>
      <c r="E9" s="81"/>
      <c r="F9" s="82"/>
      <c r="G9" s="81" t="n">
        <v>2398</v>
      </c>
      <c r="H9" s="82" t="n">
        <f aca="false">(G9*$H$4)+G9</f>
        <v>2445.96</v>
      </c>
      <c r="I9" s="82" t="n">
        <f aca="false">(G9*$I$4)+G9</f>
        <v>2457.95</v>
      </c>
      <c r="J9" s="82" t="n">
        <f aca="false">(G9*$J$4)+G9</f>
        <v>2469.94</v>
      </c>
    </row>
    <row r="10" s="21" customFormat="true" ht="14.25" hidden="false" customHeight="false" outlineLevel="0" collapsed="false">
      <c r="A10" s="15" t="s">
        <v>46</v>
      </c>
      <c r="B10" s="15"/>
      <c r="C10" s="83" t="n">
        <f aca="false">SUM(C6:C9)</f>
        <v>49114</v>
      </c>
      <c r="D10" s="83"/>
      <c r="E10" s="83" t="n">
        <f aca="false">SUM(E6:E9)</f>
        <v>61511</v>
      </c>
      <c r="F10" s="83" t="n">
        <f aca="false">SUM(F6:F9)</f>
        <v>0</v>
      </c>
      <c r="G10" s="83" t="n">
        <f aca="false">SUM(G6:G9)</f>
        <v>58803.1</v>
      </c>
      <c r="H10" s="83" t="n">
        <f aca="false">SUM(H6:H9)</f>
        <v>59602.362</v>
      </c>
      <c r="I10" s="83" t="n">
        <f aca="false">SUM(I6:I9)</f>
        <v>59802.1775</v>
      </c>
      <c r="J10" s="83" t="n">
        <f aca="false">SUM(J6:J9)</f>
        <v>60001.993</v>
      </c>
    </row>
    <row r="11" s="2" customFormat="true" ht="15" hidden="false" customHeight="false" outlineLevel="0" collapsed="false">
      <c r="A11" s="7" t="s">
        <v>47</v>
      </c>
      <c r="B11" s="7" t="s">
        <v>48</v>
      </c>
      <c r="C11" s="78"/>
      <c r="D11" s="78"/>
      <c r="E11" s="78"/>
      <c r="F11" s="78"/>
      <c r="G11" s="78" t="n">
        <v>75</v>
      </c>
      <c r="H11" s="78" t="n">
        <f aca="false">G11</f>
        <v>75</v>
      </c>
      <c r="I11" s="78" t="n">
        <f aca="false">H11</f>
        <v>75</v>
      </c>
      <c r="J11" s="78" t="n">
        <f aca="false">I11</f>
        <v>75</v>
      </c>
    </row>
    <row r="12" s="2" customFormat="true" ht="15" hidden="false" customHeight="false" outlineLevel="0" collapsed="false">
      <c r="A12" s="7" t="s">
        <v>49</v>
      </c>
      <c r="B12" s="7" t="s">
        <v>50</v>
      </c>
      <c r="C12" s="84" t="n">
        <v>1800</v>
      </c>
      <c r="D12" s="62"/>
      <c r="E12" s="84" t="n">
        <f aca="false">425*4</f>
        <v>1700</v>
      </c>
      <c r="F12" s="41"/>
      <c r="G12" s="85" t="n">
        <v>2000</v>
      </c>
      <c r="H12" s="42" t="n">
        <f aca="false">G12</f>
        <v>2000</v>
      </c>
      <c r="I12" s="42" t="n">
        <f aca="false">H12</f>
        <v>2000</v>
      </c>
      <c r="J12" s="42" t="n">
        <f aca="false">I12</f>
        <v>2000</v>
      </c>
    </row>
    <row r="13" s="2" customFormat="true" ht="15" hidden="false" customHeight="false" outlineLevel="0" collapsed="false">
      <c r="A13" s="7" t="s">
        <v>51</v>
      </c>
      <c r="B13" s="7" t="s">
        <v>52</v>
      </c>
      <c r="C13" s="78" t="n">
        <v>0</v>
      </c>
      <c r="D13" s="41"/>
      <c r="E13" s="78" t="n">
        <v>2400</v>
      </c>
      <c r="F13" s="41"/>
      <c r="G13" s="79" t="n">
        <v>2700</v>
      </c>
      <c r="H13" s="42" t="n">
        <f aca="false">G13</f>
        <v>2700</v>
      </c>
      <c r="I13" s="42" t="n">
        <f aca="false">H13</f>
        <v>2700</v>
      </c>
      <c r="J13" s="42" t="n">
        <f aca="false">I13</f>
        <v>2700</v>
      </c>
    </row>
    <row r="14" s="2" customFormat="true" ht="15" hidden="false" customHeight="false" outlineLevel="0" collapsed="false">
      <c r="A14" s="7" t="s">
        <v>53</v>
      </c>
      <c r="B14" s="7" t="s">
        <v>54</v>
      </c>
      <c r="C14" s="78" t="n">
        <v>25</v>
      </c>
      <c r="D14" s="41"/>
      <c r="E14" s="78" t="n">
        <v>25</v>
      </c>
      <c r="F14" s="41"/>
      <c r="G14" s="79" t="n">
        <v>25</v>
      </c>
      <c r="H14" s="42" t="n">
        <f aca="false">G14</f>
        <v>25</v>
      </c>
      <c r="I14" s="42" t="n">
        <f aca="false">H14</f>
        <v>25</v>
      </c>
      <c r="J14" s="42" t="n">
        <f aca="false">I14</f>
        <v>25</v>
      </c>
    </row>
    <row r="15" s="2" customFormat="true" ht="15" hidden="false" customHeight="false" outlineLevel="0" collapsed="false">
      <c r="A15" s="7" t="s">
        <v>55</v>
      </c>
      <c r="B15" s="7" t="s">
        <v>56</v>
      </c>
      <c r="C15" s="78" t="n">
        <v>1250</v>
      </c>
      <c r="D15" s="41"/>
      <c r="E15" s="78" t="n">
        <v>1100</v>
      </c>
      <c r="F15" s="41"/>
      <c r="G15" s="79" t="n">
        <v>1100</v>
      </c>
      <c r="H15" s="42" t="n">
        <f aca="false">G15</f>
        <v>1100</v>
      </c>
      <c r="I15" s="42" t="n">
        <f aca="false">H15</f>
        <v>1100</v>
      </c>
      <c r="J15" s="42" t="n">
        <f aca="false">I15</f>
        <v>1100</v>
      </c>
    </row>
    <row r="16" s="2" customFormat="true" ht="15" hidden="false" customHeight="false" outlineLevel="0" collapsed="false">
      <c r="A16" s="7" t="s">
        <v>57</v>
      </c>
      <c r="B16" s="7" t="s">
        <v>58</v>
      </c>
      <c r="C16" s="78" t="n">
        <v>300</v>
      </c>
      <c r="D16" s="41"/>
      <c r="E16" s="78" t="n">
        <v>250</v>
      </c>
      <c r="F16" s="41"/>
      <c r="G16" s="79" t="n">
        <v>250</v>
      </c>
      <c r="H16" s="42" t="n">
        <f aca="false">G16</f>
        <v>250</v>
      </c>
      <c r="I16" s="42" t="n">
        <f aca="false">H16</f>
        <v>250</v>
      </c>
      <c r="J16" s="42" t="n">
        <f aca="false">I16</f>
        <v>250</v>
      </c>
    </row>
    <row r="17" s="2" customFormat="true" ht="15" hidden="false" customHeight="false" outlineLevel="0" collapsed="false">
      <c r="A17" s="7" t="s">
        <v>59</v>
      </c>
      <c r="B17" s="7" t="s">
        <v>60</v>
      </c>
      <c r="C17" s="78" t="n">
        <v>400</v>
      </c>
      <c r="D17" s="41"/>
      <c r="E17" s="78" t="n">
        <v>250</v>
      </c>
      <c r="F17" s="41"/>
      <c r="G17" s="79" t="n">
        <v>400</v>
      </c>
      <c r="H17" s="42" t="n">
        <f aca="false">G17</f>
        <v>400</v>
      </c>
      <c r="I17" s="42" t="n">
        <f aca="false">H17</f>
        <v>400</v>
      </c>
      <c r="J17" s="42" t="n">
        <f aca="false">I17</f>
        <v>400</v>
      </c>
    </row>
    <row r="18" s="2" customFormat="true" ht="15" hidden="false" customHeight="false" outlineLevel="0" collapsed="false">
      <c r="A18" s="7" t="s">
        <v>61</v>
      </c>
      <c r="B18" s="7" t="s">
        <v>62</v>
      </c>
      <c r="C18" s="78" t="n">
        <v>1425</v>
      </c>
      <c r="D18" s="41"/>
      <c r="E18" s="78" t="n">
        <v>1425</v>
      </c>
      <c r="F18" s="41"/>
      <c r="G18" s="79" t="n">
        <v>1000</v>
      </c>
      <c r="H18" s="42" t="n">
        <f aca="false">G18</f>
        <v>1000</v>
      </c>
      <c r="I18" s="42" t="n">
        <f aca="false">H18</f>
        <v>1000</v>
      </c>
      <c r="J18" s="42" t="n">
        <f aca="false">I18</f>
        <v>1000</v>
      </c>
    </row>
    <row r="19" s="2" customFormat="true" ht="15" hidden="false" customHeight="false" outlineLevel="0" collapsed="false">
      <c r="A19" s="7" t="s">
        <v>63</v>
      </c>
      <c r="B19" s="7" t="s">
        <v>64</v>
      </c>
      <c r="C19" s="78" t="n">
        <v>1345</v>
      </c>
      <c r="D19" s="41"/>
      <c r="E19" s="78" t="n">
        <v>750</v>
      </c>
      <c r="F19" s="41"/>
      <c r="G19" s="79" t="n">
        <v>750</v>
      </c>
      <c r="H19" s="42" t="n">
        <f aca="false">G19</f>
        <v>750</v>
      </c>
      <c r="I19" s="42" t="n">
        <f aca="false">H19</f>
        <v>750</v>
      </c>
      <c r="J19" s="42" t="n">
        <f aca="false">I19</f>
        <v>750</v>
      </c>
    </row>
    <row r="20" s="2" customFormat="true" ht="15" hidden="false" customHeight="false" outlineLevel="0" collapsed="false">
      <c r="A20" s="7" t="s">
        <v>65</v>
      </c>
      <c r="B20" s="7" t="s">
        <v>66</v>
      </c>
      <c r="C20" s="78" t="n">
        <v>4145</v>
      </c>
      <c r="D20" s="41"/>
      <c r="E20" s="78" t="n">
        <f aca="false">3775+333</f>
        <v>4108</v>
      </c>
      <c r="F20" s="41"/>
      <c r="G20" s="79" t="n">
        <v>3775</v>
      </c>
      <c r="H20" s="42" t="n">
        <f aca="false">G20</f>
        <v>3775</v>
      </c>
      <c r="I20" s="42" t="n">
        <f aca="false">H20</f>
        <v>3775</v>
      </c>
      <c r="J20" s="42" t="n">
        <f aca="false">I20</f>
        <v>3775</v>
      </c>
    </row>
    <row r="21" s="21" customFormat="true" ht="14.25" hidden="false" customHeight="false" outlineLevel="0" collapsed="false">
      <c r="A21" s="15" t="s">
        <v>67</v>
      </c>
      <c r="B21" s="15"/>
      <c r="C21" s="86" t="n">
        <f aca="false">SUM(C12:C20)</f>
        <v>10690</v>
      </c>
      <c r="D21" s="87"/>
      <c r="E21" s="86" t="n">
        <f aca="false">SUM(E12:E20)</f>
        <v>12008</v>
      </c>
      <c r="F21" s="87" t="n">
        <f aca="false">SUM(F12:F20)</f>
        <v>0</v>
      </c>
      <c r="G21" s="88" t="n">
        <f aca="false">SUM(G11:G20)</f>
        <v>12075</v>
      </c>
      <c r="H21" s="88" t="n">
        <f aca="false">G21</f>
        <v>12075</v>
      </c>
      <c r="I21" s="88" t="n">
        <f aca="false">H21</f>
        <v>12075</v>
      </c>
      <c r="J21" s="88" t="n">
        <f aca="false">I21</f>
        <v>12075</v>
      </c>
    </row>
    <row r="22" s="2" customFormat="true" ht="15" hidden="false" customHeight="false" outlineLevel="0" collapsed="false">
      <c r="A22" s="15" t="s">
        <v>12</v>
      </c>
      <c r="B22" s="15" t="s">
        <v>12</v>
      </c>
      <c r="C22" s="86" t="n">
        <f aca="false">C10+C21</f>
        <v>59804</v>
      </c>
      <c r="D22" s="87"/>
      <c r="E22" s="86" t="n">
        <f aca="false">E10+E21</f>
        <v>73519</v>
      </c>
      <c r="F22" s="87" t="n">
        <f aca="false">F10+F21</f>
        <v>0</v>
      </c>
      <c r="G22" s="89" t="n">
        <f aca="false">G10+G21</f>
        <v>70878.1</v>
      </c>
      <c r="H22" s="89" t="n">
        <f aca="false">H10+H21</f>
        <v>71677.362</v>
      </c>
      <c r="I22" s="89" t="n">
        <f aca="false">I10+I21</f>
        <v>71877.1775</v>
      </c>
      <c r="J22" s="89" t="n">
        <f aca="false">J10+J21</f>
        <v>72076.993</v>
      </c>
    </row>
    <row r="23" s="2" customFormat="true" ht="15" hidden="false" customHeight="false" outlineLevel="0" collapsed="false">
      <c r="A23" s="90"/>
    </row>
    <row r="24" s="2" customFormat="true" ht="15" hidden="false" customHeight="false" outlineLevel="0" collapsed="false"/>
    <row r="26" customFormat="false" ht="15" hidden="false" customHeight="false" outlineLevel="0" collapsed="false">
      <c r="A26" s="21"/>
      <c r="B26" s="21"/>
      <c r="C26" s="1"/>
      <c r="D26" s="1"/>
      <c r="E26" s="1"/>
      <c r="F26" s="1"/>
      <c r="G26" s="1"/>
      <c r="H26" s="1"/>
      <c r="I26" s="71"/>
      <c r="J26" s="71"/>
      <c r="K26" s="91"/>
      <c r="L26" s="91"/>
      <c r="M26" s="91"/>
      <c r="O26" s="91"/>
    </row>
    <row r="27" customFormat="false" ht="15" hidden="false" customHeight="false" outlineLevel="0" collapsed="false">
      <c r="H27" s="92"/>
      <c r="I27" s="92"/>
      <c r="J27" s="92"/>
      <c r="K27" s="93"/>
      <c r="L27" s="93"/>
      <c r="M27" s="93"/>
      <c r="N27" s="93"/>
      <c r="O27" s="93"/>
      <c r="P27" s="94"/>
      <c r="R27" s="95"/>
      <c r="S27" s="95"/>
      <c r="T27" s="95"/>
    </row>
    <row r="28" customFormat="false" ht="15" hidden="false" customHeight="false" outlineLevel="0" collapsed="false">
      <c r="I28" s="92"/>
      <c r="J28" s="92"/>
      <c r="K28" s="96"/>
      <c r="L28" s="96"/>
      <c r="M28" s="96"/>
      <c r="N28" s="92"/>
      <c r="O28" s="96"/>
      <c r="P28" s="97"/>
      <c r="R28" s="95"/>
      <c r="S28" s="95"/>
      <c r="T28" s="95"/>
    </row>
    <row r="29" customFormat="false" ht="15" hidden="false" customHeight="false" outlineLevel="0" collapsed="false">
      <c r="N29" s="92"/>
      <c r="R29" s="98"/>
      <c r="S29" s="95"/>
      <c r="T29" s="95"/>
    </row>
    <row r="30" customFormat="false" ht="15" hidden="false" customHeight="false" outlineLevel="0" collapsed="false">
      <c r="R30" s="95"/>
      <c r="S30" s="95"/>
      <c r="T30" s="95"/>
    </row>
    <row r="31" customFormat="false" ht="15" hidden="false" customHeight="false" outlineLevel="0" collapsed="false">
      <c r="B31" s="99"/>
      <c r="R31" s="95"/>
      <c r="S31" s="95"/>
      <c r="T31" s="95"/>
    </row>
    <row r="32" customFormat="false" ht="15" hidden="false" customHeight="false" outlineLevel="0" collapsed="false">
      <c r="R32" s="95"/>
      <c r="S32" s="95"/>
      <c r="T32" s="95"/>
    </row>
    <row r="33" customFormat="false" ht="15" hidden="false" customHeight="false" outlineLevel="0" collapsed="false">
      <c r="R33" s="95"/>
      <c r="S33" s="95"/>
      <c r="T33" s="95"/>
    </row>
    <row r="34" customFormat="false" ht="15.75" hidden="false" customHeight="false" outlineLevel="0" collapsed="false">
      <c r="M34" s="100"/>
      <c r="O34" s="100"/>
      <c r="R34" s="95"/>
      <c r="S34" s="95"/>
      <c r="T34" s="95"/>
    </row>
    <row r="35" customFormat="false" ht="15.75" hidden="false" customHeight="false" outlineLevel="0" collapsed="false">
      <c r="M35" s="100"/>
      <c r="O35" s="100"/>
      <c r="R35" s="98"/>
      <c r="S35" s="98"/>
      <c r="T35" s="98"/>
    </row>
    <row r="36" customFormat="false" ht="15.75" hidden="false" customHeight="false" outlineLevel="0" collapsed="false">
      <c r="M36" s="100"/>
      <c r="O36" s="100"/>
      <c r="R36" s="95"/>
      <c r="S36" s="95"/>
      <c r="T36" s="95"/>
    </row>
    <row r="37" customFormat="false" ht="15.75" hidden="false" customHeight="false" outlineLevel="0" collapsed="false">
      <c r="M37" s="100"/>
      <c r="O37" s="100"/>
      <c r="R37" s="95"/>
      <c r="S37" s="98"/>
      <c r="T37" s="98"/>
    </row>
    <row r="38" customFormat="false" ht="15.75" hidden="false" customHeight="false" outlineLevel="0" collapsed="false">
      <c r="M38" s="100"/>
      <c r="O38" s="100"/>
      <c r="R38" s="95"/>
      <c r="S38" s="101"/>
      <c r="T38" s="95"/>
    </row>
    <row r="39" customFormat="false" ht="15.75" hidden="false" customHeight="false" outlineLevel="0" collapsed="false">
      <c r="M39" s="100"/>
      <c r="N39" s="102"/>
      <c r="O39" s="100"/>
      <c r="R39" s="95"/>
      <c r="S39" s="101"/>
      <c r="T39" s="103"/>
    </row>
    <row r="40" customFormat="false" ht="15.75" hidden="false" customHeight="false" outlineLevel="0" collapsed="false">
      <c r="M40" s="100"/>
      <c r="O40" s="100"/>
      <c r="R40" s="95"/>
      <c r="S40" s="104"/>
      <c r="T40" s="103"/>
    </row>
    <row r="41" customFormat="false" ht="15.75" hidden="false" customHeight="false" outlineLevel="0" collapsed="false">
      <c r="M41" s="100"/>
      <c r="O41" s="100"/>
      <c r="R41" s="95"/>
      <c r="S41" s="101"/>
      <c r="T41" s="95"/>
    </row>
    <row r="42" customFormat="false" ht="15.75" hidden="false" customHeight="false" outlineLevel="0" collapsed="false">
      <c r="M42" s="100"/>
      <c r="O42" s="100"/>
      <c r="R42" s="95"/>
      <c r="S42" s="95"/>
      <c r="T42" s="95"/>
    </row>
    <row r="43" customFormat="false" ht="15.75" hidden="false" customHeight="false" outlineLevel="0" collapsed="false">
      <c r="M43" s="100"/>
      <c r="O43" s="100"/>
    </row>
    <row r="44" customFormat="false" ht="15.75" hidden="false" customHeight="false" outlineLevel="0" collapsed="false">
      <c r="M44" s="100"/>
      <c r="O44" s="100"/>
    </row>
    <row r="45" customFormat="false" ht="15.75" hidden="false" customHeight="false" outlineLevel="0" collapsed="false">
      <c r="M45" s="100"/>
      <c r="O45" s="100"/>
    </row>
    <row r="46" customFormat="false" ht="15.75" hidden="false" customHeight="false" outlineLevel="0" collapsed="false">
      <c r="M46" s="100"/>
      <c r="O46" s="100"/>
    </row>
    <row r="47" customFormat="false" ht="15.75" hidden="false" customHeight="false" outlineLevel="0" collapsed="false">
      <c r="M47" s="100"/>
      <c r="O47" s="100"/>
    </row>
    <row r="48" customFormat="false" ht="15.75" hidden="false" customHeight="false" outlineLevel="0" collapsed="false">
      <c r="M48" s="100"/>
      <c r="O48" s="100"/>
    </row>
    <row r="52" customFormat="false" ht="15" hidden="false" customHeight="false" outlineLevel="0" collapsed="false">
      <c r="M52" s="102"/>
      <c r="O52" s="102"/>
    </row>
    <row r="53" customFormat="false" ht="15" hidden="false" customHeight="false" outlineLevel="0" collapsed="false">
      <c r="M53" s="102"/>
      <c r="N53" s="102"/>
      <c r="O53" s="102"/>
    </row>
    <row r="54" customFormat="false" ht="15" hidden="false" customHeight="false" outlineLevel="0" collapsed="false">
      <c r="M54" s="102"/>
      <c r="N54" s="102"/>
      <c r="O54" s="102"/>
    </row>
    <row r="55" customFormat="false" ht="15" hidden="false" customHeight="false" outlineLevel="0" collapsed="false">
      <c r="M55" s="102"/>
      <c r="N55" s="102"/>
      <c r="O55" s="102"/>
    </row>
    <row r="56" customFormat="false" ht="15" hidden="false" customHeight="false" outlineLevel="0" collapsed="false">
      <c r="M56" s="102"/>
      <c r="N56" s="102"/>
      <c r="O56" s="102"/>
    </row>
    <row r="57" customFormat="false" ht="15" hidden="false" customHeight="false" outlineLevel="0" collapsed="false">
      <c r="M57" s="102"/>
      <c r="N57" s="102"/>
      <c r="O57" s="102"/>
    </row>
    <row r="58" customFormat="false" ht="15" hidden="false" customHeight="false" outlineLevel="0" collapsed="false">
      <c r="M58" s="102"/>
      <c r="N58" s="102"/>
      <c r="O58" s="102"/>
    </row>
    <row r="59" customFormat="false" ht="15" hidden="false" customHeight="false" outlineLevel="0" collapsed="false">
      <c r="M59" s="102"/>
      <c r="N59" s="102"/>
      <c r="O59" s="102"/>
    </row>
    <row r="60" customFormat="false" ht="15" hidden="false" customHeight="false" outlineLevel="0" collapsed="false">
      <c r="M60" s="102"/>
      <c r="N60" s="102"/>
      <c r="O60" s="102"/>
    </row>
    <row r="61" customFormat="false" ht="15" hidden="false" customHeight="false" outlineLevel="0" collapsed="false">
      <c r="M61" s="102"/>
      <c r="N61" s="102"/>
      <c r="O61" s="102"/>
    </row>
    <row r="62" customFormat="false" ht="15" hidden="false" customHeight="false" outlineLevel="0" collapsed="false">
      <c r="N62" s="102"/>
    </row>
    <row r="63" customFormat="false" ht="15" hidden="false" customHeight="false" outlineLevel="0" collapsed="false">
      <c r="N63" s="102"/>
    </row>
    <row r="66" customFormat="false" ht="15.75" hidden="false" customHeight="false" outlineLevel="0" collapsed="false">
      <c r="A66" s="105"/>
    </row>
    <row r="67" customFormat="false" ht="15.75" hidden="false" customHeight="false" outlineLevel="0" collapsed="false">
      <c r="A67" s="106"/>
    </row>
    <row r="68" customFormat="false" ht="15.75" hidden="false" customHeight="false" outlineLevel="0" collapsed="false">
      <c r="A68" s="106"/>
    </row>
    <row r="69" customFormat="false" ht="11.45" hidden="false" customHeight="true" outlineLevel="0" collapsed="false">
      <c r="A69" s="106"/>
    </row>
  </sheetData>
  <mergeCells count="6">
    <mergeCell ref="A1:K1"/>
    <mergeCell ref="A2:K2"/>
    <mergeCell ref="E4:F4"/>
    <mergeCell ref="C26:D26"/>
    <mergeCell ref="E26:F26"/>
    <mergeCell ref="G26:H2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6:P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2" activeCellId="0" sqref="F3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5.57"/>
    <col collapsed="false" customWidth="true" hidden="false" outlineLevel="0" max="2" min="2" style="0" width="28.42"/>
  </cols>
  <sheetData>
    <row r="6" customFormat="false" ht="15" hidden="false" customHeight="false" outlineLevel="0" collapsed="false">
      <c r="A6" s="107" t="s">
        <v>68</v>
      </c>
      <c r="B6" s="107" t="s">
        <v>69</v>
      </c>
      <c r="C6" s="108" t="n">
        <v>5000</v>
      </c>
      <c r="D6" s="108"/>
      <c r="E6" s="109" t="n">
        <v>5000</v>
      </c>
      <c r="F6" s="108"/>
      <c r="G6" s="110" t="n">
        <v>5000</v>
      </c>
      <c r="H6" s="110"/>
      <c r="I6" s="109" t="n">
        <v>5000</v>
      </c>
      <c r="J6" s="109" t="n">
        <v>247</v>
      </c>
      <c r="K6" s="110"/>
      <c r="L6" s="110"/>
      <c r="M6" s="110" t="n">
        <v>5000</v>
      </c>
      <c r="N6" s="111"/>
      <c r="O6" s="110" t="n">
        <v>5000</v>
      </c>
      <c r="P6" s="11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true"/>
  </sheetPr>
  <dimension ref="A1:O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9.15234375" defaultRowHeight="15" zeroHeight="false" outlineLevelRow="0" outlineLevelCol="0"/>
  <cols>
    <col collapsed="false" customWidth="true" hidden="false" outlineLevel="0" max="1" min="1" style="0" width="26.42"/>
    <col collapsed="false" customWidth="true" hidden="false" outlineLevel="0" max="2" min="2" style="0" width="26.57"/>
    <col collapsed="false" customWidth="true" hidden="false" outlineLevel="0" max="5" min="3" style="0" width="10.71"/>
    <col collapsed="false" customWidth="true" hidden="false" outlineLevel="0" max="6" min="6" style="0" width="10.85"/>
    <col collapsed="false" customWidth="true" hidden="false" outlineLevel="0" max="10" min="7" style="0" width="10.71"/>
    <col collapsed="false" customWidth="true" hidden="false" outlineLevel="0" max="11" min="11" style="0" width="11.43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="6" customFormat="true" ht="15" hidden="false" customHeight="false" outlineLevel="0" collapsed="false">
      <c r="A4" s="3" t="s">
        <v>70</v>
      </c>
      <c r="B4" s="15"/>
      <c r="C4" s="20" t="s">
        <v>5</v>
      </c>
      <c r="D4" s="20"/>
      <c r="E4" s="20" t="s">
        <v>6</v>
      </c>
      <c r="F4" s="20"/>
      <c r="G4" s="15" t="s">
        <v>71</v>
      </c>
      <c r="H4" s="113" t="n">
        <v>0.02</v>
      </c>
      <c r="I4" s="114" t="n">
        <v>0.025</v>
      </c>
      <c r="J4" s="113" t="n">
        <v>0.03</v>
      </c>
    </row>
    <row r="5" customFormat="false" ht="15" hidden="false" customHeight="false" outlineLevel="0" collapsed="false">
      <c r="A5" s="7"/>
      <c r="B5" s="7"/>
      <c r="C5" s="58" t="s">
        <v>8</v>
      </c>
      <c r="D5" s="59" t="s">
        <v>9</v>
      </c>
      <c r="E5" s="58" t="s">
        <v>8</v>
      </c>
      <c r="F5" s="59" t="s">
        <v>9</v>
      </c>
      <c r="G5" s="60" t="s">
        <v>10</v>
      </c>
      <c r="H5" s="7"/>
      <c r="I5" s="7"/>
      <c r="J5" s="7"/>
    </row>
    <row r="6" customFormat="false" ht="15" hidden="false" customHeight="false" outlineLevel="0" collapsed="false">
      <c r="A6" s="7" t="s">
        <v>72</v>
      </c>
      <c r="B6" s="7" t="s">
        <v>73</v>
      </c>
      <c r="C6" s="115" t="n">
        <v>60337</v>
      </c>
      <c r="D6" s="116" t="n">
        <v>61816.29</v>
      </c>
      <c r="E6" s="115" t="n">
        <v>63391</v>
      </c>
      <c r="F6" s="41"/>
      <c r="G6" s="42" t="n">
        <v>40095</v>
      </c>
      <c r="H6" s="42" t="n">
        <f aca="false">(G6*$H$4)+G6</f>
        <v>40896.9</v>
      </c>
      <c r="I6" s="42" t="n">
        <f aca="false">(G6*$I$4)+G6</f>
        <v>41097.375</v>
      </c>
      <c r="J6" s="42" t="n">
        <f aca="false">(G6*$J$4)+G6</f>
        <v>41297.85</v>
      </c>
    </row>
    <row r="7" customFormat="false" ht="15" hidden="false" customHeight="false" outlineLevel="0" collapsed="false">
      <c r="A7" s="7" t="s">
        <v>74</v>
      </c>
      <c r="B7" s="7" t="s">
        <v>75</v>
      </c>
      <c r="C7" s="115" t="n">
        <v>0</v>
      </c>
      <c r="D7" s="116" t="n">
        <v>0</v>
      </c>
      <c r="E7" s="115" t="n">
        <v>0</v>
      </c>
      <c r="F7" s="41"/>
      <c r="G7" s="42" t="n">
        <v>1440</v>
      </c>
      <c r="H7" s="42" t="n">
        <f aca="false">G7</f>
        <v>1440</v>
      </c>
      <c r="I7" s="42" t="n">
        <f aca="false">H7</f>
        <v>1440</v>
      </c>
      <c r="J7" s="42" t="n">
        <f aca="false">I7</f>
        <v>1440</v>
      </c>
    </row>
    <row r="8" customFormat="false" ht="15" hidden="false" customHeight="false" outlineLevel="0" collapsed="false">
      <c r="A8" s="7" t="s">
        <v>76</v>
      </c>
      <c r="B8" s="7" t="s">
        <v>77</v>
      </c>
      <c r="C8" s="115"/>
      <c r="D8" s="116"/>
      <c r="E8" s="115"/>
      <c r="F8" s="41"/>
      <c r="G8" s="42" t="n">
        <v>23100</v>
      </c>
      <c r="H8" s="42" t="n">
        <f aca="false">(G8*$H$4)+G8</f>
        <v>23562</v>
      </c>
      <c r="I8" s="42" t="n">
        <f aca="false">(G8*$I$4)+G8</f>
        <v>23677.5</v>
      </c>
      <c r="J8" s="42" t="n">
        <f aca="false">(G8*$J$4)+G8</f>
        <v>23793</v>
      </c>
    </row>
    <row r="9" s="6" customFormat="true" ht="15" hidden="false" customHeight="false" outlineLevel="0" collapsed="false">
      <c r="A9" s="15" t="s">
        <v>78</v>
      </c>
      <c r="B9" s="15"/>
      <c r="C9" s="117" t="n">
        <f aca="false">SUM(C6:C8)</f>
        <v>60337</v>
      </c>
      <c r="D9" s="118" t="n">
        <f aca="false">SUM(D6:D8)</f>
        <v>61816.29</v>
      </c>
      <c r="E9" s="117" t="n">
        <f aca="false">SUM(E6:E8)</f>
        <v>63391</v>
      </c>
      <c r="F9" s="118" t="n">
        <f aca="false">SUM(F6:F8)</f>
        <v>0</v>
      </c>
      <c r="G9" s="119" t="n">
        <f aca="false">SUM(G6:G8)</f>
        <v>64635</v>
      </c>
      <c r="H9" s="119" t="n">
        <f aca="false">SUM(H6:H8)</f>
        <v>65898.9</v>
      </c>
      <c r="I9" s="119" t="n">
        <f aca="false">SUM(I6:I8)</f>
        <v>66214.875</v>
      </c>
      <c r="J9" s="119" t="n">
        <f aca="false">SUM(J6:J8)</f>
        <v>66530.85</v>
      </c>
    </row>
    <row r="10" customFormat="false" ht="15" hidden="false" customHeight="false" outlineLevel="0" collapsed="false">
      <c r="A10" s="7"/>
      <c r="B10" s="7"/>
      <c r="C10" s="115"/>
      <c r="D10" s="116"/>
      <c r="E10" s="115"/>
      <c r="F10" s="41"/>
      <c r="G10" s="42"/>
      <c r="H10" s="42"/>
      <c r="I10" s="42"/>
      <c r="J10" s="42"/>
    </row>
    <row r="11" customFormat="false" ht="15" hidden="false" customHeight="false" outlineLevel="0" collapsed="false">
      <c r="A11" s="7" t="s">
        <v>79</v>
      </c>
      <c r="B11" s="7" t="s">
        <v>48</v>
      </c>
      <c r="C11" s="115" t="n">
        <v>500</v>
      </c>
      <c r="D11" s="116" t="n">
        <v>139.61</v>
      </c>
      <c r="E11" s="115" t="n">
        <v>500</v>
      </c>
      <c r="F11" s="41"/>
      <c r="G11" s="42" t="n">
        <v>500</v>
      </c>
      <c r="H11" s="42"/>
      <c r="I11" s="42"/>
      <c r="J11" s="42"/>
    </row>
    <row r="12" customFormat="false" ht="15" hidden="false" customHeight="false" outlineLevel="0" collapsed="false">
      <c r="A12" s="7" t="s">
        <v>80</v>
      </c>
      <c r="B12" s="7" t="s">
        <v>56</v>
      </c>
      <c r="C12" s="115" t="n">
        <v>4557</v>
      </c>
      <c r="D12" s="116" t="n">
        <v>4818.45</v>
      </c>
      <c r="E12" s="115" t="n">
        <v>5208</v>
      </c>
      <c r="F12" s="41"/>
      <c r="G12" s="42" t="n">
        <v>5920</v>
      </c>
      <c r="H12" s="42"/>
      <c r="I12" s="42"/>
      <c r="J12" s="42"/>
    </row>
    <row r="13" customFormat="false" ht="15" hidden="false" customHeight="false" outlineLevel="0" collapsed="false">
      <c r="A13" s="7" t="s">
        <v>81</v>
      </c>
      <c r="B13" s="7" t="s">
        <v>82</v>
      </c>
      <c r="C13" s="115" t="n">
        <v>778</v>
      </c>
      <c r="D13" s="116" t="n">
        <f aca="false">312.98+40</f>
        <v>352.98</v>
      </c>
      <c r="E13" s="115" t="n">
        <v>578</v>
      </c>
      <c r="F13" s="41"/>
      <c r="G13" s="42" t="n">
        <v>578</v>
      </c>
      <c r="H13" s="42"/>
      <c r="I13" s="42"/>
      <c r="J13" s="42"/>
    </row>
    <row r="14" customFormat="false" ht="15" hidden="false" customHeight="false" outlineLevel="0" collapsed="false">
      <c r="A14" s="7" t="s">
        <v>83</v>
      </c>
      <c r="B14" s="7" t="s">
        <v>84</v>
      </c>
      <c r="C14" s="40"/>
      <c r="D14" s="41"/>
      <c r="E14" s="115" t="n">
        <v>200</v>
      </c>
      <c r="F14" s="41"/>
      <c r="G14" s="42" t="n">
        <v>200</v>
      </c>
      <c r="H14" s="42"/>
      <c r="I14" s="42"/>
      <c r="J14" s="42"/>
    </row>
    <row r="15" customFormat="false" ht="15" hidden="false" customHeight="false" outlineLevel="0" collapsed="false">
      <c r="A15" s="7" t="s">
        <v>85</v>
      </c>
      <c r="B15" s="7" t="s">
        <v>86</v>
      </c>
      <c r="C15" s="115" t="n">
        <v>1200</v>
      </c>
      <c r="D15" s="116" t="n">
        <v>1149.39</v>
      </c>
      <c r="E15" s="115" t="n">
        <v>1200</v>
      </c>
      <c r="F15" s="41"/>
      <c r="G15" s="42" t="n">
        <v>900</v>
      </c>
      <c r="H15" s="42"/>
      <c r="I15" s="42"/>
      <c r="J15" s="42"/>
    </row>
    <row r="16" customFormat="false" ht="15" hidden="false" customHeight="false" outlineLevel="0" collapsed="false">
      <c r="A16" s="7" t="s">
        <v>87</v>
      </c>
      <c r="B16" s="7" t="s">
        <v>88</v>
      </c>
      <c r="C16" s="115" t="n">
        <v>10863</v>
      </c>
      <c r="D16" s="116" t="n">
        <v>8808.5</v>
      </c>
      <c r="E16" s="115" t="n">
        <v>10097</v>
      </c>
      <c r="F16" s="41"/>
      <c r="G16" s="42" t="n">
        <f aca="false">11321+1500</f>
        <v>12821</v>
      </c>
      <c r="H16" s="42"/>
      <c r="I16" s="42"/>
      <c r="J16" s="42"/>
    </row>
    <row r="17" s="6" customFormat="true" ht="15" hidden="false" customHeight="false" outlineLevel="0" collapsed="false">
      <c r="A17" s="15" t="s">
        <v>78</v>
      </c>
      <c r="B17" s="15"/>
      <c r="C17" s="117" t="n">
        <f aca="false">SUM(C11:C16)</f>
        <v>17898</v>
      </c>
      <c r="D17" s="118" t="n">
        <f aca="false">SUM(D11:D16)</f>
        <v>15268.93</v>
      </c>
      <c r="E17" s="117" t="n">
        <f aca="false">SUM(E11:E16)</f>
        <v>17783</v>
      </c>
      <c r="F17" s="118" t="n">
        <f aca="false">SUM(F11:F16)</f>
        <v>0</v>
      </c>
      <c r="G17" s="119" t="n">
        <f aca="false">SUM(G11:G16)</f>
        <v>20919</v>
      </c>
      <c r="H17" s="119" t="n">
        <f aca="false">G17</f>
        <v>20919</v>
      </c>
      <c r="I17" s="119" t="n">
        <f aca="false">H17</f>
        <v>20919</v>
      </c>
      <c r="J17" s="119" t="n">
        <f aca="false">I17</f>
        <v>20919</v>
      </c>
    </row>
    <row r="18" customFormat="false" ht="15" hidden="false" customHeight="false" outlineLevel="0" collapsed="false">
      <c r="A18" s="7"/>
      <c r="B18" s="7"/>
      <c r="C18" s="40"/>
      <c r="D18" s="41"/>
      <c r="E18" s="40"/>
      <c r="F18" s="41"/>
      <c r="G18" s="42"/>
      <c r="H18" s="42"/>
      <c r="I18" s="42"/>
      <c r="J18" s="42"/>
    </row>
    <row r="19" s="6" customFormat="true" ht="15" hidden="false" customHeight="false" outlineLevel="0" collapsed="false">
      <c r="A19" s="15" t="s">
        <v>12</v>
      </c>
      <c r="B19" s="15"/>
      <c r="C19" s="117" t="n">
        <f aca="false">C9+C17+C18</f>
        <v>78235</v>
      </c>
      <c r="D19" s="118" t="n">
        <f aca="false">D9+D17+D18</f>
        <v>77085.22</v>
      </c>
      <c r="E19" s="120" t="n">
        <f aca="false">E9+E17</f>
        <v>81174</v>
      </c>
      <c r="F19" s="118" t="n">
        <f aca="false">F9+F17</f>
        <v>0</v>
      </c>
      <c r="G19" s="119" t="n">
        <f aca="false">G9+G17</f>
        <v>85554</v>
      </c>
      <c r="H19" s="119" t="n">
        <f aca="false">H9+H17</f>
        <v>86817.9</v>
      </c>
      <c r="I19" s="119" t="n">
        <f aca="false">I9+I17</f>
        <v>87133.875</v>
      </c>
      <c r="J19" s="119" t="n">
        <f aca="false">J9+J17</f>
        <v>87449.85</v>
      </c>
    </row>
    <row r="20" customFormat="false" ht="15" hidden="false" customHeight="false" outlineLevel="0" collapsed="false">
      <c r="A20" s="121"/>
      <c r="L20" s="6"/>
      <c r="O20" s="122"/>
    </row>
    <row r="21" customFormat="false" ht="15" hidden="false" customHeight="false" outlineLevel="0" collapsed="false">
      <c r="A21" s="123"/>
    </row>
  </sheetData>
  <mergeCells count="4">
    <mergeCell ref="A1:K1"/>
    <mergeCell ref="A2:K2"/>
    <mergeCell ref="C4:D4"/>
    <mergeCell ref="E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9D18E"/>
    <pageSetUpPr fitToPage="false"/>
  </sheetPr>
  <dimension ref="A1:AMJ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5" activeCellId="0" sqref="K25"/>
    </sheetView>
  </sheetViews>
  <sheetFormatPr defaultColWidth="9.14453125" defaultRowHeight="15" zeroHeight="false" outlineLevelRow="0" outlineLevelCol="0"/>
  <cols>
    <col collapsed="false" customWidth="true" hidden="false" outlineLevel="0" max="1" min="1" style="2" width="25.85"/>
    <col collapsed="false" customWidth="true" hidden="false" outlineLevel="0" max="3" min="2" style="2" width="25.15"/>
    <col collapsed="false" customWidth="true" hidden="false" outlineLevel="0" max="14" min="4" style="2" width="12.43"/>
    <col collapsed="false" customWidth="true" hidden="false" outlineLevel="0" max="15" min="15" style="2" width="11.14"/>
    <col collapsed="false" customWidth="true" hidden="false" outlineLevel="0" max="16" min="16" style="2" width="11.43"/>
    <col collapsed="false" customWidth="true" hidden="false" outlineLevel="0" max="17" min="17" style="2" width="12.14"/>
    <col collapsed="false" customWidth="false" hidden="false" outlineLevel="0" max="1024" min="18" style="2" width="9.14"/>
  </cols>
  <sheetData>
    <row r="1" customFormat="false" ht="15" hidden="false" customHeight="fals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5" hidden="false" customHeight="false" outlineLevel="0" collapsed="false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</row>
    <row r="4" s="21" customFormat="true" ht="14.25" hidden="false" customHeight="false" outlineLevel="0" collapsed="false">
      <c r="A4" s="3" t="s">
        <v>89</v>
      </c>
      <c r="B4" s="15" t="s">
        <v>90</v>
      </c>
      <c r="C4" s="15"/>
      <c r="D4" s="20" t="s">
        <v>5</v>
      </c>
      <c r="E4" s="20"/>
      <c r="F4" s="20" t="s">
        <v>6</v>
      </c>
      <c r="G4" s="20"/>
      <c r="H4" s="20" t="s">
        <v>7</v>
      </c>
      <c r="I4" s="113" t="n">
        <v>0.02</v>
      </c>
      <c r="J4" s="114" t="n">
        <v>0.025</v>
      </c>
      <c r="K4" s="113" t="n">
        <v>0.03</v>
      </c>
    </row>
    <row r="5" customFormat="false" ht="15" hidden="false" customHeight="false" outlineLevel="0" collapsed="false">
      <c r="A5" s="7"/>
      <c r="B5" s="7"/>
      <c r="C5" s="7"/>
      <c r="D5" s="58" t="s">
        <v>8</v>
      </c>
      <c r="E5" s="59" t="s">
        <v>9</v>
      </c>
      <c r="F5" s="58" t="s">
        <v>8</v>
      </c>
      <c r="G5" s="59" t="s">
        <v>9</v>
      </c>
      <c r="H5" s="60" t="s">
        <v>10</v>
      </c>
      <c r="I5" s="7"/>
      <c r="J5" s="7"/>
      <c r="K5" s="7"/>
    </row>
    <row r="6" customFormat="false" ht="15" hidden="false" customHeight="false" outlineLevel="0" collapsed="false">
      <c r="A6" s="7"/>
      <c r="B6" s="7" t="s">
        <v>91</v>
      </c>
      <c r="C6" s="7"/>
      <c r="D6" s="124" t="s">
        <v>92</v>
      </c>
      <c r="E6" s="125" t="s">
        <v>92</v>
      </c>
      <c r="F6" s="124" t="s">
        <v>92</v>
      </c>
      <c r="G6" s="125" t="s">
        <v>92</v>
      </c>
      <c r="H6" s="126" t="s">
        <v>92</v>
      </c>
      <c r="I6" s="7"/>
      <c r="J6" s="7"/>
      <c r="K6" s="7"/>
    </row>
    <row r="7" customFormat="false" ht="15" hidden="false" customHeight="false" outlineLevel="0" collapsed="false">
      <c r="A7" s="80" t="s">
        <v>93</v>
      </c>
      <c r="B7" s="80" t="s">
        <v>94</v>
      </c>
      <c r="C7" s="80" t="s">
        <v>95</v>
      </c>
      <c r="D7" s="82" t="n">
        <v>74000</v>
      </c>
      <c r="E7" s="82" t="n">
        <v>78110.97</v>
      </c>
      <c r="F7" s="82" t="n">
        <v>75850</v>
      </c>
      <c r="G7" s="82"/>
      <c r="H7" s="82" t="n">
        <v>65000</v>
      </c>
      <c r="I7" s="82" t="n">
        <f aca="false">(H7*I4)+H7</f>
        <v>66300</v>
      </c>
      <c r="J7" s="82" t="n">
        <f aca="false">(H7*J4)+H7</f>
        <v>66625</v>
      </c>
      <c r="K7" s="82" t="n">
        <f aca="false">(H7*K4)+H7</f>
        <v>66950</v>
      </c>
    </row>
    <row r="8" customFormat="false" ht="15" hidden="false" customHeight="false" outlineLevel="0" collapsed="false">
      <c r="A8" s="80" t="s">
        <v>96</v>
      </c>
      <c r="B8" s="80" t="s">
        <v>97</v>
      </c>
      <c r="C8" s="80" t="s">
        <v>98</v>
      </c>
      <c r="D8" s="82" t="n">
        <v>24787</v>
      </c>
      <c r="E8" s="82" t="n">
        <v>19552.84</v>
      </c>
      <c r="F8" s="82" t="n">
        <v>30530</v>
      </c>
      <c r="G8" s="82"/>
      <c r="H8" s="82" t="n">
        <f aca="false">20*19*52</f>
        <v>19760</v>
      </c>
      <c r="I8" s="81" t="n">
        <f aca="false">H8</f>
        <v>19760</v>
      </c>
      <c r="J8" s="81" t="n">
        <f aca="false">I8</f>
        <v>19760</v>
      </c>
      <c r="K8" s="81" t="n">
        <f aca="false">J8</f>
        <v>19760</v>
      </c>
      <c r="L8" s="127"/>
    </row>
    <row r="9" customFormat="false" ht="15" hidden="false" customHeight="false" outlineLevel="0" collapsed="false">
      <c r="A9" s="80" t="s">
        <v>96</v>
      </c>
      <c r="B9" s="80" t="s">
        <v>99</v>
      </c>
      <c r="C9" s="80"/>
      <c r="D9" s="82"/>
      <c r="E9" s="82"/>
      <c r="F9" s="82"/>
      <c r="G9" s="82"/>
      <c r="H9" s="82" t="n">
        <f aca="false">20.5*5*52</f>
        <v>5330</v>
      </c>
      <c r="I9" s="82" t="n">
        <f aca="false">20.5*5*52</f>
        <v>5330</v>
      </c>
      <c r="J9" s="82" t="n">
        <f aca="false">20.5*5*52</f>
        <v>5330</v>
      </c>
      <c r="K9" s="82" t="n">
        <f aca="false">20.5*5*52</f>
        <v>5330</v>
      </c>
      <c r="L9" s="127"/>
    </row>
    <row r="10" s="21" customFormat="true" ht="14.25" hidden="false" customHeight="false" outlineLevel="0" collapsed="false">
      <c r="A10" s="15" t="s">
        <v>46</v>
      </c>
      <c r="B10" s="15"/>
      <c r="C10" s="15"/>
      <c r="D10" s="128" t="n">
        <f aca="false">SUM(D7:D9)</f>
        <v>98787</v>
      </c>
      <c r="E10" s="128" t="n">
        <f aca="false">SUM(E7:E9)</f>
        <v>97663.81</v>
      </c>
      <c r="F10" s="128" t="n">
        <f aca="false">SUM(F7:F9)</f>
        <v>106380</v>
      </c>
      <c r="G10" s="128" t="n">
        <f aca="false">SUM(G7:G9)</f>
        <v>0</v>
      </c>
      <c r="H10" s="128" t="n">
        <f aca="false">SUM(H7:H9)</f>
        <v>90090</v>
      </c>
      <c r="I10" s="128" t="n">
        <f aca="false">SUM(I7:I9)</f>
        <v>91390</v>
      </c>
      <c r="J10" s="128" t="n">
        <f aca="false">SUM(J7:J9)</f>
        <v>91715</v>
      </c>
      <c r="K10" s="128" t="n">
        <f aca="false">SUM(K7:K9)</f>
        <v>92040</v>
      </c>
    </row>
    <row r="11" customFormat="false" ht="15" hidden="false" customHeight="false" outlineLevel="0" collapsed="false">
      <c r="A11" s="7" t="s">
        <v>100</v>
      </c>
      <c r="B11" s="7" t="s">
        <v>48</v>
      </c>
      <c r="C11" s="7"/>
      <c r="D11" s="40" t="n">
        <v>1700</v>
      </c>
      <c r="E11" s="41" t="n">
        <v>2259.06</v>
      </c>
      <c r="F11" s="40" t="n">
        <v>1600</v>
      </c>
      <c r="G11" s="41"/>
      <c r="H11" s="42" t="n">
        <v>500</v>
      </c>
      <c r="I11" s="42" t="n">
        <f aca="false">H11</f>
        <v>500</v>
      </c>
      <c r="J11" s="42" t="n">
        <f aca="false">I11</f>
        <v>500</v>
      </c>
      <c r="K11" s="42" t="n">
        <f aca="false">J11</f>
        <v>500</v>
      </c>
    </row>
    <row r="12" s="130" customFormat="true" ht="15" hidden="false" customHeight="false" outlineLevel="0" collapsed="false">
      <c r="A12" s="7" t="s">
        <v>101</v>
      </c>
      <c r="B12" s="129" t="s">
        <v>102</v>
      </c>
      <c r="C12" s="129"/>
      <c r="D12" s="40" t="n">
        <v>0</v>
      </c>
      <c r="E12" s="41" t="n">
        <v>2649.53</v>
      </c>
      <c r="F12" s="40" t="n">
        <v>500</v>
      </c>
      <c r="G12" s="41"/>
      <c r="H12" s="42" t="n">
        <v>1000</v>
      </c>
      <c r="I12" s="42" t="n">
        <f aca="false">H12</f>
        <v>1000</v>
      </c>
      <c r="J12" s="42" t="n">
        <f aca="false">I12</f>
        <v>1000</v>
      </c>
      <c r="K12" s="42" t="n">
        <f aca="false">J12</f>
        <v>1000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customFormat="false" ht="15" hidden="false" customHeight="false" outlineLevel="0" collapsed="false">
      <c r="A13" s="7" t="s">
        <v>103</v>
      </c>
      <c r="B13" s="7" t="s">
        <v>56</v>
      </c>
      <c r="C13" s="7"/>
      <c r="D13" s="40" t="n">
        <v>3750</v>
      </c>
      <c r="E13" s="41" t="n">
        <v>1199.05</v>
      </c>
      <c r="F13" s="40" t="n">
        <v>3000</v>
      </c>
      <c r="G13" s="41"/>
      <c r="H13" s="42" t="n">
        <v>4000</v>
      </c>
      <c r="I13" s="42" t="n">
        <f aca="false">H13</f>
        <v>4000</v>
      </c>
      <c r="J13" s="42" t="n">
        <f aca="false">I13</f>
        <v>4000</v>
      </c>
      <c r="K13" s="42" t="n">
        <f aca="false">J13</f>
        <v>4000</v>
      </c>
    </row>
    <row r="14" customFormat="false" ht="15" hidden="false" customHeight="false" outlineLevel="0" collapsed="false">
      <c r="A14" s="7" t="s">
        <v>104</v>
      </c>
      <c r="B14" s="7" t="s">
        <v>105</v>
      </c>
      <c r="C14" s="7"/>
      <c r="D14" s="40" t="n">
        <v>2000</v>
      </c>
      <c r="E14" s="41" t="n">
        <v>656.46</v>
      </c>
      <c r="F14" s="40" t="n">
        <v>1500</v>
      </c>
      <c r="G14" s="41"/>
      <c r="H14" s="42" t="n">
        <v>1500</v>
      </c>
      <c r="I14" s="42" t="n">
        <f aca="false">H14</f>
        <v>1500</v>
      </c>
      <c r="J14" s="42" t="n">
        <f aca="false">I14</f>
        <v>1500</v>
      </c>
      <c r="K14" s="42" t="n">
        <f aca="false">J14</f>
        <v>1500</v>
      </c>
    </row>
    <row r="15" customFormat="false" ht="15" hidden="false" customHeight="false" outlineLevel="0" collapsed="false">
      <c r="A15" s="7" t="s">
        <v>106</v>
      </c>
      <c r="B15" s="7" t="s">
        <v>107</v>
      </c>
      <c r="C15" s="7"/>
      <c r="D15" s="40" t="n">
        <v>0</v>
      </c>
      <c r="E15" s="41" t="n">
        <v>60</v>
      </c>
      <c r="F15" s="40" t="n">
        <v>500</v>
      </c>
      <c r="G15" s="41"/>
      <c r="H15" s="42" t="n">
        <v>600</v>
      </c>
      <c r="I15" s="42" t="n">
        <f aca="false">H15</f>
        <v>600</v>
      </c>
      <c r="J15" s="42" t="n">
        <f aca="false">I15</f>
        <v>600</v>
      </c>
      <c r="K15" s="42" t="n">
        <f aca="false">J15</f>
        <v>600</v>
      </c>
    </row>
    <row r="16" customFormat="false" ht="15" hidden="false" customHeight="false" outlineLevel="0" collapsed="false">
      <c r="A16" s="7" t="s">
        <v>108</v>
      </c>
      <c r="B16" s="7" t="s">
        <v>109</v>
      </c>
      <c r="C16" s="7"/>
      <c r="D16" s="40" t="n">
        <v>800</v>
      </c>
      <c r="E16" s="41" t="n">
        <v>1716.6</v>
      </c>
      <c r="F16" s="40" t="n">
        <v>500</v>
      </c>
      <c r="G16" s="41"/>
      <c r="H16" s="42" t="n">
        <v>500</v>
      </c>
      <c r="I16" s="42" t="n">
        <f aca="false">H16</f>
        <v>500</v>
      </c>
      <c r="J16" s="42" t="n">
        <f aca="false">I16</f>
        <v>500</v>
      </c>
      <c r="K16" s="42" t="n">
        <f aca="false">J16</f>
        <v>500</v>
      </c>
    </row>
    <row r="17" s="130" customFormat="true" ht="15" hidden="false" customHeight="false" outlineLevel="0" collapsed="false">
      <c r="A17" s="7" t="s">
        <v>110</v>
      </c>
      <c r="B17" s="129" t="s">
        <v>111</v>
      </c>
      <c r="C17" s="129"/>
      <c r="D17" s="40" t="n">
        <v>300</v>
      </c>
      <c r="E17" s="41" t="n">
        <v>323.8</v>
      </c>
      <c r="F17" s="40" t="n">
        <v>300</v>
      </c>
      <c r="G17" s="41"/>
      <c r="H17" s="42" t="n">
        <v>1000</v>
      </c>
      <c r="I17" s="42" t="n">
        <f aca="false">H17</f>
        <v>1000</v>
      </c>
      <c r="J17" s="42" t="n">
        <f aca="false">I17</f>
        <v>1000</v>
      </c>
      <c r="K17" s="42" t="n">
        <f aca="false">J17</f>
        <v>1000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customFormat="false" ht="15" hidden="false" customHeight="false" outlineLevel="0" collapsed="false">
      <c r="A18" s="7" t="s">
        <v>112</v>
      </c>
      <c r="B18" s="7" t="s">
        <v>113</v>
      </c>
      <c r="C18" s="7"/>
      <c r="D18" s="40" t="n">
        <v>5250</v>
      </c>
      <c r="E18" s="41" t="n">
        <v>3067</v>
      </c>
      <c r="F18" s="40" t="n">
        <v>5300</v>
      </c>
      <c r="G18" s="41"/>
      <c r="H18" s="42" t="n">
        <v>5500</v>
      </c>
      <c r="I18" s="42" t="n">
        <f aca="false">H18</f>
        <v>5500</v>
      </c>
      <c r="J18" s="42" t="n">
        <f aca="false">I18</f>
        <v>5500</v>
      </c>
      <c r="K18" s="42" t="n">
        <f aca="false">J18</f>
        <v>5500</v>
      </c>
      <c r="M18" s="0"/>
    </row>
    <row r="19" customFormat="false" ht="15" hidden="false" customHeight="false" outlineLevel="0" collapsed="false">
      <c r="A19" s="7" t="s">
        <v>114</v>
      </c>
      <c r="B19" s="7" t="s">
        <v>115</v>
      </c>
      <c r="C19" s="7"/>
      <c r="D19" s="40"/>
      <c r="E19" s="41"/>
      <c r="F19" s="40" t="n">
        <v>2000</v>
      </c>
      <c r="G19" s="41"/>
      <c r="H19" s="42" t="n">
        <v>2000</v>
      </c>
      <c r="I19" s="42" t="n">
        <f aca="false">H19</f>
        <v>2000</v>
      </c>
      <c r="J19" s="42" t="n">
        <f aca="false">I19</f>
        <v>2000</v>
      </c>
      <c r="K19" s="42" t="n">
        <f aca="false">J19</f>
        <v>2000</v>
      </c>
    </row>
    <row r="20" customFormat="false" ht="15" hidden="false" customHeight="false" outlineLevel="0" collapsed="false">
      <c r="A20" s="7" t="s">
        <v>116</v>
      </c>
      <c r="B20" s="7" t="s">
        <v>62</v>
      </c>
      <c r="C20" s="7"/>
      <c r="D20" s="40" t="n">
        <v>950</v>
      </c>
      <c r="E20" s="41" t="n">
        <v>4555.57</v>
      </c>
      <c r="F20" s="40" t="n">
        <v>3500</v>
      </c>
      <c r="G20" s="41"/>
      <c r="H20" s="42" t="n">
        <v>4000</v>
      </c>
      <c r="I20" s="42" t="n">
        <f aca="false">H20</f>
        <v>4000</v>
      </c>
      <c r="J20" s="42" t="n">
        <f aca="false">I20</f>
        <v>4000</v>
      </c>
      <c r="K20" s="42" t="n">
        <f aca="false">J20</f>
        <v>4000</v>
      </c>
    </row>
    <row r="21" customFormat="false" ht="15" hidden="false" customHeight="false" outlineLevel="0" collapsed="false">
      <c r="A21" s="7" t="s">
        <v>117</v>
      </c>
      <c r="B21" s="7" t="s">
        <v>118</v>
      </c>
      <c r="C21" s="7"/>
      <c r="D21" s="40" t="n">
        <v>1250</v>
      </c>
      <c r="E21" s="41" t="n">
        <v>0</v>
      </c>
      <c r="F21" s="40" t="n">
        <v>0</v>
      </c>
      <c r="G21" s="41"/>
      <c r="H21" s="42"/>
      <c r="I21" s="42" t="n">
        <f aca="false">H21</f>
        <v>0</v>
      </c>
      <c r="J21" s="42" t="n">
        <f aca="false">I21</f>
        <v>0</v>
      </c>
      <c r="K21" s="42" t="n">
        <f aca="false">J21</f>
        <v>0</v>
      </c>
    </row>
    <row r="22" s="21" customFormat="true" ht="14.25" hidden="false" customHeight="false" outlineLevel="0" collapsed="false">
      <c r="A22" s="15" t="s">
        <v>67</v>
      </c>
      <c r="B22" s="15"/>
      <c r="C22" s="15"/>
      <c r="D22" s="131" t="n">
        <f aca="false">SUM(D11:D21)</f>
        <v>16000</v>
      </c>
      <c r="E22" s="132" t="n">
        <f aca="false">SUM(E11:E21)</f>
        <v>16487.07</v>
      </c>
      <c r="F22" s="131" t="n">
        <f aca="false">SUM(F11:F21)</f>
        <v>18700</v>
      </c>
      <c r="G22" s="132" t="n">
        <f aca="false">SUM(G11:G21)</f>
        <v>0</v>
      </c>
      <c r="H22" s="133" t="n">
        <f aca="false">SUM(H11:H21)</f>
        <v>20600</v>
      </c>
      <c r="I22" s="133" t="n">
        <f aca="false">H22</f>
        <v>20600</v>
      </c>
      <c r="J22" s="133" t="n">
        <f aca="false">I22</f>
        <v>20600</v>
      </c>
      <c r="K22" s="133" t="n">
        <f aca="false">J22</f>
        <v>20600</v>
      </c>
    </row>
    <row r="23" s="21" customFormat="true" ht="14.25" hidden="false" customHeight="false" outlineLevel="0" collapsed="false">
      <c r="A23" s="15" t="s">
        <v>12</v>
      </c>
      <c r="B23" s="15"/>
      <c r="C23" s="15"/>
      <c r="D23" s="50" t="n">
        <f aca="false">D10+D22</f>
        <v>114787</v>
      </c>
      <c r="E23" s="87" t="n">
        <f aca="false">E10+E22</f>
        <v>114150.88</v>
      </c>
      <c r="F23" s="50" t="n">
        <f aca="false">F10+F22</f>
        <v>125080</v>
      </c>
      <c r="G23" s="87" t="n">
        <f aca="false">G10+G22</f>
        <v>0</v>
      </c>
      <c r="H23" s="89" t="n">
        <f aca="false">H10+H22</f>
        <v>110690</v>
      </c>
      <c r="I23" s="89" t="n">
        <f aca="false">I10+I22</f>
        <v>111990</v>
      </c>
      <c r="J23" s="89" t="n">
        <f aca="false">J10+J22</f>
        <v>112315</v>
      </c>
      <c r="K23" s="89" t="n">
        <f aca="false">K10+K22</f>
        <v>112640</v>
      </c>
      <c r="L23" s="134"/>
    </row>
    <row r="24" s="21" customFormat="true" ht="14.25" hidden="false" customHeight="false" outlineLevel="0" collapsed="false"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P24" s="93"/>
    </row>
    <row r="25" customFormat="false" ht="15" hidden="false" customHeight="false" outlineLevel="0" collapsed="false">
      <c r="A25" s="0"/>
      <c r="B25" s="0"/>
      <c r="C25" s="0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false" outlineLevel="0" collapsed="false">
      <c r="A26" s="0"/>
      <c r="B26" s="0"/>
      <c r="C26" s="0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</row>
    <row r="27" customFormat="false" ht="15" hidden="false" customHeight="false" outlineLevel="0" collapsed="false">
      <c r="A27" s="0"/>
      <c r="B27" s="0"/>
      <c r="C27" s="0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</row>
    <row r="28" customFormat="false" ht="15" hidden="false" customHeight="false" outlineLevel="0" collapsed="false">
      <c r="A28" s="0"/>
      <c r="B28" s="0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</row>
    <row r="29" customFormat="false" ht="15" hidden="false" customHeight="false" outlineLevel="0" collapsed="false">
      <c r="A29" s="0"/>
      <c r="B29" s="0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</row>
    <row r="30" customFormat="false" ht="15" hidden="false" customHeight="false" outlineLevel="0" collapsed="false">
      <c r="A30" s="0"/>
      <c r="B30" s="0"/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</row>
    <row r="31" customFormat="false" ht="15" hidden="false" customHeight="false" outlineLevel="0" collapsed="false">
      <c r="A31" s="0"/>
      <c r="B31" s="0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</row>
    <row r="32" customFormat="false" ht="15" hidden="false" customHeight="false" outlineLevel="0" collapsed="false">
      <c r="A32" s="0"/>
      <c r="B32" s="0"/>
      <c r="C32" s="0"/>
      <c r="D32" s="0"/>
      <c r="E32" s="0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</row>
    <row r="33" customFormat="false" ht="15" hidden="false" customHeight="false" outlineLevel="0" collapsed="false">
      <c r="A33" s="0"/>
      <c r="B33" s="0"/>
      <c r="C33" s="0"/>
      <c r="D33" s="0"/>
      <c r="E33" s="0"/>
      <c r="F33" s="0"/>
      <c r="G33" s="0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</row>
    <row r="34" customFormat="false" ht="15" hidden="false" customHeight="false" outlineLevel="0" collapsed="false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</row>
    <row r="35" customFormat="false" ht="15" hidden="false" customHeight="false" outlineLevel="0" collapsed="false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</row>
    <row r="36" customFormat="false" ht="15" hidden="false" customHeight="false" outlineLevel="0" collapsed="false">
      <c r="A36" s="0"/>
      <c r="B36" s="0"/>
      <c r="C36" s="0"/>
      <c r="D36" s="0"/>
      <c r="E36" s="0"/>
      <c r="F36" s="0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</row>
    <row r="37" customFormat="false" ht="15" hidden="false" customHeight="false" outlineLevel="0" collapsed="false">
      <c r="A37" s="0"/>
      <c r="B37" s="0"/>
      <c r="C37" s="0"/>
      <c r="D37" s="0"/>
      <c r="E37" s="0"/>
      <c r="F37" s="0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</row>
    <row r="38" customFormat="false" ht="15" hidden="false" customHeight="false" outlineLevel="0" collapsed="false">
      <c r="A38" s="0"/>
      <c r="B38" s="0"/>
      <c r="C38" s="0"/>
      <c r="D38" s="0"/>
      <c r="E38" s="0"/>
      <c r="F38" s="0"/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</row>
    <row r="39" customFormat="false" ht="15" hidden="false" customHeight="false" outlineLevel="0" collapsed="false">
      <c r="A39" s="0"/>
      <c r="B39" s="0"/>
      <c r="C39" s="0"/>
      <c r="D39" s="0"/>
      <c r="E39" s="0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</row>
    <row r="49" customFormat="false" ht="15" hidden="false" customHeight="false" outlineLevel="0" collapsed="false">
      <c r="L49" s="127"/>
    </row>
    <row r="51" customFormat="false" ht="15" hidden="false" customHeight="false" outlineLevel="0" collapsed="false">
      <c r="B51" s="136"/>
      <c r="C51" s="136"/>
    </row>
  </sheetData>
  <mergeCells count="4">
    <mergeCell ref="B1:L1"/>
    <mergeCell ref="B2:L2"/>
    <mergeCell ref="D4:E4"/>
    <mergeCell ref="F4:G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54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2021-11-15T20:35:29Z</dcterms:created>
  <dc:creator>Veronique Blanchard</dc:creator>
  <dc:description/>
  <dc:language>en-US</dc:language>
  <cp:lastModifiedBy/>
  <cp:lastPrinted>2022-04-19T18:34:41Z</cp:lastPrinted>
  <dcterms:modified xsi:type="dcterms:W3CDTF">2022-04-26T14:10:37Z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